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24sar\Documents\Sarvagya\Python Project\DataSets\"/>
    </mc:Choice>
  </mc:AlternateContent>
  <xr:revisionPtr revIDLastSave="0" documentId="13_ncr:1_{5A895417-E788-40D8-8A64-7A8E04EC002B}" xr6:coauthVersionLast="28" xr6:coauthVersionMax="28" xr10:uidLastSave="{00000000-0000-0000-0000-000000000000}"/>
  <bookViews>
    <workbookView xWindow="0" yWindow="0" windowWidth="19200" windowHeight="6940" tabRatio="500" firstSheet="3" activeTab="12" xr2:uid="{00000000-000D-0000-FFFF-FFFF00000000}"/>
  </bookViews>
  <sheets>
    <sheet name="Group " sheetId="3" r:id="rId1"/>
    <sheet name="Industry Selections" sheetId="1" r:id="rId2"/>
    <sheet name="Duplicate Sheet" sheetId="10" r:id="rId3"/>
    <sheet name="AAPL" sheetId="2" r:id="rId4"/>
    <sheet name="AMZN" sheetId="7" r:id="rId5"/>
    <sheet name="NFLX" sheetId="11" r:id="rId6"/>
    <sheet name="FB" sheetId="8" r:id="rId7"/>
    <sheet name="GOOG" sheetId="9" r:id="rId8"/>
    <sheet name="VZ" sheetId="14" r:id="rId9"/>
    <sheet name="CMSCA" sheetId="15" r:id="rId10"/>
    <sheet name="S" sheetId="16" r:id="rId11"/>
    <sheet name="CHTR" sheetId="17" r:id="rId12"/>
    <sheet name="T" sheetId="18" r:id="rId13"/>
    <sheet name="Returns" sheetId="12" r:id="rId14"/>
    <sheet name="Excess Returns" sheetId="13" r:id="rId15"/>
    <sheet name="Variance-Covariance Matrix" sheetId="5" r:id="rId16"/>
    <sheet name="Correlation Matrix" sheetId="24" r:id="rId17"/>
    <sheet name="Risk Free Rate" sheetId="19" r:id="rId18"/>
    <sheet name="Portfolio Equal Weight" sheetId="22" r:id="rId19"/>
    <sheet name="Portfolio Optimized" sheetId="20" r:id="rId20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22" l="1"/>
  <c r="G6" i="22" l="1"/>
  <c r="G7" i="22"/>
  <c r="G10" i="22"/>
  <c r="G11" i="22"/>
  <c r="G4" i="22"/>
  <c r="B11" i="19"/>
  <c r="B18" i="22"/>
  <c r="H8" i="22" s="1"/>
  <c r="D4" i="22"/>
  <c r="D5" i="22"/>
  <c r="D6" i="22"/>
  <c r="D7" i="22"/>
  <c r="D8" i="22"/>
  <c r="D9" i="22"/>
  <c r="D10" i="22"/>
  <c r="D11" i="22"/>
  <c r="D12" i="22"/>
  <c r="D13" i="22"/>
  <c r="F5" i="22"/>
  <c r="G5" i="22" s="1"/>
  <c r="F6" i="22"/>
  <c r="F7" i="22"/>
  <c r="F8" i="22"/>
  <c r="G8" i="22" s="1"/>
  <c r="F9" i="22"/>
  <c r="G9" i="22" s="1"/>
  <c r="F10" i="22"/>
  <c r="F11" i="22"/>
  <c r="F12" i="22"/>
  <c r="G12" i="22" s="1"/>
  <c r="F13" i="22"/>
  <c r="G13" i="22" s="1"/>
  <c r="F4" i="22"/>
  <c r="B15" i="5" a="1"/>
  <c r="D15" i="5" s="1"/>
  <c r="C15" i="5"/>
  <c r="E15" i="5"/>
  <c r="G15" i="5"/>
  <c r="C16" i="5"/>
  <c r="E16" i="5"/>
  <c r="G16" i="5"/>
  <c r="C17" i="5"/>
  <c r="E17" i="5"/>
  <c r="G17" i="5"/>
  <c r="C18" i="5"/>
  <c r="E18" i="5"/>
  <c r="G18" i="5"/>
  <c r="C19" i="5"/>
  <c r="E19" i="5"/>
  <c r="G19" i="5"/>
  <c r="C20" i="5"/>
  <c r="E20" i="5"/>
  <c r="G20" i="5"/>
  <c r="J5" i="14"/>
  <c r="H6" i="12"/>
  <c r="J4" i="14"/>
  <c r="H5" i="12"/>
  <c r="H4" i="13" s="1"/>
  <c r="J6" i="14"/>
  <c r="H7" i="12"/>
  <c r="J7" i="14"/>
  <c r="H8" i="12"/>
  <c r="J8" i="14"/>
  <c r="H9" i="12"/>
  <c r="J9" i="14"/>
  <c r="H10" i="12"/>
  <c r="J10" i="14"/>
  <c r="H11" i="12"/>
  <c r="J11" i="14"/>
  <c r="H12" i="12"/>
  <c r="J12" i="14"/>
  <c r="H13" i="12"/>
  <c r="J13" i="14"/>
  <c r="H14" i="12"/>
  <c r="J14" i="14"/>
  <c r="H15" i="12"/>
  <c r="J15" i="14"/>
  <c r="H16" i="12"/>
  <c r="J16" i="14"/>
  <c r="H17" i="12"/>
  <c r="J17" i="14"/>
  <c r="H18" i="12"/>
  <c r="J18" i="14"/>
  <c r="H19" i="12"/>
  <c r="J19" i="14"/>
  <c r="H20" i="12"/>
  <c r="J20" i="14"/>
  <c r="H21" i="12"/>
  <c r="J21" i="14"/>
  <c r="H22" i="12"/>
  <c r="J22" i="14"/>
  <c r="H23" i="12"/>
  <c r="J23" i="14"/>
  <c r="H24" i="12"/>
  <c r="J24" i="14"/>
  <c r="H25" i="12"/>
  <c r="J25" i="14"/>
  <c r="H26" i="12"/>
  <c r="J26" i="14"/>
  <c r="H27" i="12"/>
  <c r="J27" i="14"/>
  <c r="H28" i="12"/>
  <c r="J28" i="14"/>
  <c r="H29" i="12"/>
  <c r="J29" i="14"/>
  <c r="H30" i="12"/>
  <c r="J30" i="14"/>
  <c r="H31" i="12"/>
  <c r="J31" i="14"/>
  <c r="H32" i="12"/>
  <c r="J32" i="14"/>
  <c r="H33" i="12"/>
  <c r="J33" i="14"/>
  <c r="H34" i="12"/>
  <c r="J34" i="14"/>
  <c r="H35" i="12"/>
  <c r="J35" i="14"/>
  <c r="H36" i="12"/>
  <c r="J36" i="14"/>
  <c r="H37" i="12"/>
  <c r="J37" i="14"/>
  <c r="H38" i="12"/>
  <c r="J38" i="14"/>
  <c r="H39" i="12"/>
  <c r="J39" i="14"/>
  <c r="H40" i="12"/>
  <c r="J40" i="14"/>
  <c r="H41" i="12"/>
  <c r="J41" i="14"/>
  <c r="H42" i="12"/>
  <c r="J42" i="14"/>
  <c r="H43" i="12"/>
  <c r="J43" i="14"/>
  <c r="H44" i="12"/>
  <c r="J44" i="14"/>
  <c r="H45" i="12"/>
  <c r="J45" i="14"/>
  <c r="H46" i="12"/>
  <c r="J46" i="14"/>
  <c r="H47" i="12"/>
  <c r="J47" i="14"/>
  <c r="H48" i="12"/>
  <c r="J48" i="14"/>
  <c r="H49" i="12"/>
  <c r="J49" i="14"/>
  <c r="H50" i="12"/>
  <c r="J50" i="14"/>
  <c r="H51" i="12"/>
  <c r="J51" i="14"/>
  <c r="H52" i="12"/>
  <c r="J52" i="14"/>
  <c r="H53" i="12"/>
  <c r="J53" i="14"/>
  <c r="H54" i="12"/>
  <c r="J54" i="14"/>
  <c r="H55" i="12"/>
  <c r="J55" i="14"/>
  <c r="H56" i="12"/>
  <c r="J56" i="14"/>
  <c r="H57" i="12"/>
  <c r="J57" i="14"/>
  <c r="H58" i="12"/>
  <c r="J58" i="14"/>
  <c r="H59" i="12"/>
  <c r="J59" i="14"/>
  <c r="H60" i="12"/>
  <c r="J60" i="14"/>
  <c r="H61" i="12"/>
  <c r="J61" i="14"/>
  <c r="H62" i="12"/>
  <c r="J62" i="14"/>
  <c r="H63" i="12"/>
  <c r="J63" i="14"/>
  <c r="H64" i="12"/>
  <c r="J64" i="14"/>
  <c r="H65" i="12"/>
  <c r="J65" i="14"/>
  <c r="H66" i="12"/>
  <c r="J66" i="14"/>
  <c r="H67" i="12"/>
  <c r="J67" i="14"/>
  <c r="H68" i="12"/>
  <c r="J68" i="14"/>
  <c r="H69" i="12"/>
  <c r="J69" i="14"/>
  <c r="H70" i="12"/>
  <c r="J70" i="14"/>
  <c r="H71" i="12"/>
  <c r="J71" i="14"/>
  <c r="H72" i="12"/>
  <c r="J72" i="14"/>
  <c r="H73" i="12"/>
  <c r="J73" i="14"/>
  <c r="H74" i="12"/>
  <c r="J74" i="14"/>
  <c r="H75" i="12"/>
  <c r="J75" i="14"/>
  <c r="H76" i="12"/>
  <c r="J76" i="14"/>
  <c r="H77" i="12"/>
  <c r="J77" i="14"/>
  <c r="H78" i="12"/>
  <c r="J78" i="14"/>
  <c r="H79" i="12"/>
  <c r="J79" i="14"/>
  <c r="H80" i="12"/>
  <c r="J80" i="14"/>
  <c r="H81" i="12"/>
  <c r="J81" i="14"/>
  <c r="H82" i="12"/>
  <c r="J82" i="14"/>
  <c r="H83" i="12"/>
  <c r="J83" i="14"/>
  <c r="H84" i="12"/>
  <c r="J84" i="14"/>
  <c r="H85" i="12"/>
  <c r="J85" i="14"/>
  <c r="H86" i="12"/>
  <c r="J86" i="14"/>
  <c r="H87" i="12"/>
  <c r="J87" i="14"/>
  <c r="H88" i="12"/>
  <c r="J88" i="14"/>
  <c r="H89" i="12"/>
  <c r="J89" i="14"/>
  <c r="H90" i="12"/>
  <c r="J90" i="14"/>
  <c r="H91" i="12"/>
  <c r="J91" i="14"/>
  <c r="H92" i="12"/>
  <c r="J92" i="14"/>
  <c r="H93" i="12"/>
  <c r="J93" i="14"/>
  <c r="H94" i="12"/>
  <c r="J94" i="14"/>
  <c r="H95" i="12"/>
  <c r="J95" i="14"/>
  <c r="H96" i="12"/>
  <c r="J96" i="14"/>
  <c r="H97" i="12"/>
  <c r="J97" i="14"/>
  <c r="H98" i="12"/>
  <c r="J98" i="14"/>
  <c r="H99" i="12"/>
  <c r="J99" i="14"/>
  <c r="H100" i="12"/>
  <c r="J100" i="14"/>
  <c r="H101" i="12"/>
  <c r="J101" i="14"/>
  <c r="H102" i="12"/>
  <c r="J102" i="14"/>
  <c r="H103" i="12"/>
  <c r="J103" i="14"/>
  <c r="H104" i="12"/>
  <c r="J104" i="14"/>
  <c r="H105" i="12"/>
  <c r="J105" i="14"/>
  <c r="H106" i="12"/>
  <c r="J106" i="14"/>
  <c r="H107" i="12"/>
  <c r="J107" i="14"/>
  <c r="H108" i="12"/>
  <c r="J5" i="15"/>
  <c r="I6" i="12"/>
  <c r="J4" i="15"/>
  <c r="I5" i="12"/>
  <c r="J6" i="15"/>
  <c r="I7" i="12"/>
  <c r="J7" i="15"/>
  <c r="I8" i="12"/>
  <c r="J8" i="15"/>
  <c r="I9" i="12"/>
  <c r="J9" i="15"/>
  <c r="I10" i="12"/>
  <c r="J10" i="15"/>
  <c r="I11" i="12"/>
  <c r="J11" i="15"/>
  <c r="I12" i="12"/>
  <c r="J12" i="15"/>
  <c r="I13" i="12"/>
  <c r="J13" i="15"/>
  <c r="I14" i="12"/>
  <c r="J14" i="15"/>
  <c r="I15" i="12"/>
  <c r="J15" i="15"/>
  <c r="I16" i="12"/>
  <c r="J16" i="15"/>
  <c r="I17" i="12"/>
  <c r="J17" i="15"/>
  <c r="I18" i="12"/>
  <c r="J18" i="15"/>
  <c r="I19" i="12"/>
  <c r="J19" i="15"/>
  <c r="I20" i="12"/>
  <c r="J20" i="15"/>
  <c r="I21" i="12"/>
  <c r="J21" i="15"/>
  <c r="I22" i="12"/>
  <c r="J22" i="15"/>
  <c r="I23" i="12"/>
  <c r="J23" i="15"/>
  <c r="I24" i="12"/>
  <c r="J24" i="15"/>
  <c r="I25" i="12"/>
  <c r="J25" i="15"/>
  <c r="I26" i="12"/>
  <c r="J26" i="15"/>
  <c r="I27" i="12"/>
  <c r="J27" i="15"/>
  <c r="I28" i="12"/>
  <c r="J28" i="15"/>
  <c r="I29" i="12"/>
  <c r="J29" i="15"/>
  <c r="I30" i="12"/>
  <c r="J30" i="15"/>
  <c r="I31" i="12"/>
  <c r="J31" i="15"/>
  <c r="I32" i="12"/>
  <c r="J32" i="15"/>
  <c r="I33" i="12"/>
  <c r="J33" i="15"/>
  <c r="I34" i="12"/>
  <c r="J34" i="15"/>
  <c r="I35" i="12"/>
  <c r="J35" i="15"/>
  <c r="I36" i="12"/>
  <c r="J36" i="15"/>
  <c r="I37" i="12"/>
  <c r="J37" i="15"/>
  <c r="I38" i="12"/>
  <c r="J38" i="15"/>
  <c r="I39" i="12"/>
  <c r="J39" i="15"/>
  <c r="I40" i="12"/>
  <c r="J40" i="15"/>
  <c r="I41" i="12"/>
  <c r="J41" i="15"/>
  <c r="I42" i="12"/>
  <c r="J42" i="15"/>
  <c r="I43" i="12"/>
  <c r="J43" i="15"/>
  <c r="I44" i="12"/>
  <c r="J44" i="15"/>
  <c r="I45" i="12"/>
  <c r="J45" i="15"/>
  <c r="I46" i="12"/>
  <c r="J46" i="15"/>
  <c r="I47" i="12"/>
  <c r="J47" i="15"/>
  <c r="I48" i="12"/>
  <c r="J48" i="15"/>
  <c r="I49" i="12"/>
  <c r="J49" i="15"/>
  <c r="I50" i="12"/>
  <c r="J50" i="15"/>
  <c r="I51" i="12"/>
  <c r="J51" i="15"/>
  <c r="I52" i="12"/>
  <c r="J52" i="15"/>
  <c r="I53" i="12"/>
  <c r="J53" i="15"/>
  <c r="I54" i="12"/>
  <c r="J54" i="15"/>
  <c r="I55" i="12"/>
  <c r="J55" i="15"/>
  <c r="I56" i="12"/>
  <c r="J56" i="15"/>
  <c r="I57" i="12"/>
  <c r="J57" i="15"/>
  <c r="I58" i="12"/>
  <c r="J58" i="15"/>
  <c r="I59" i="12"/>
  <c r="J59" i="15"/>
  <c r="I60" i="12"/>
  <c r="J60" i="15"/>
  <c r="I61" i="12"/>
  <c r="J61" i="15"/>
  <c r="I62" i="12"/>
  <c r="J62" i="15"/>
  <c r="I63" i="12"/>
  <c r="J63" i="15"/>
  <c r="I64" i="12"/>
  <c r="J64" i="15"/>
  <c r="I65" i="12"/>
  <c r="J65" i="15"/>
  <c r="I66" i="12"/>
  <c r="J66" i="15"/>
  <c r="I67" i="12"/>
  <c r="J67" i="15"/>
  <c r="I68" i="12"/>
  <c r="J68" i="15"/>
  <c r="I69" i="12"/>
  <c r="J69" i="15"/>
  <c r="I70" i="12"/>
  <c r="J70" i="15"/>
  <c r="I71" i="12"/>
  <c r="J71" i="15"/>
  <c r="I72" i="12"/>
  <c r="J72" i="15"/>
  <c r="I73" i="12"/>
  <c r="J73" i="15"/>
  <c r="I74" i="12"/>
  <c r="J74" i="15"/>
  <c r="I75" i="12"/>
  <c r="J75" i="15"/>
  <c r="I76" i="12"/>
  <c r="J76" i="15"/>
  <c r="I77" i="12"/>
  <c r="J77" i="15"/>
  <c r="I78" i="12"/>
  <c r="J78" i="15"/>
  <c r="I79" i="12"/>
  <c r="J79" i="15"/>
  <c r="I80" i="12"/>
  <c r="J80" i="15"/>
  <c r="I81" i="12"/>
  <c r="J81" i="15"/>
  <c r="I82" i="12"/>
  <c r="J82" i="15"/>
  <c r="I83" i="12"/>
  <c r="J83" i="15"/>
  <c r="I84" i="12"/>
  <c r="J84" i="15"/>
  <c r="I85" i="12"/>
  <c r="J85" i="15"/>
  <c r="I86" i="12"/>
  <c r="J86" i="15"/>
  <c r="I87" i="12"/>
  <c r="J87" i="15"/>
  <c r="I88" i="12"/>
  <c r="J88" i="15"/>
  <c r="I89" i="12"/>
  <c r="J89" i="15"/>
  <c r="I90" i="12"/>
  <c r="J90" i="15"/>
  <c r="I91" i="12"/>
  <c r="J91" i="15"/>
  <c r="I92" i="12"/>
  <c r="J92" i="15"/>
  <c r="I93" i="12"/>
  <c r="J93" i="15"/>
  <c r="I94" i="12"/>
  <c r="J94" i="15"/>
  <c r="I95" i="12"/>
  <c r="J95" i="15"/>
  <c r="I96" i="12"/>
  <c r="J96" i="15"/>
  <c r="I97" i="12"/>
  <c r="J97" i="15"/>
  <c r="I98" i="12"/>
  <c r="J98" i="15"/>
  <c r="I99" i="12"/>
  <c r="J99" i="15"/>
  <c r="I100" i="12"/>
  <c r="J100" i="15"/>
  <c r="I101" i="12"/>
  <c r="J101" i="15"/>
  <c r="I102" i="12"/>
  <c r="J102" i="15"/>
  <c r="I103" i="12"/>
  <c r="J103" i="15"/>
  <c r="I104" i="12"/>
  <c r="J104" i="15"/>
  <c r="I105" i="12"/>
  <c r="J105" i="15"/>
  <c r="I106" i="12"/>
  <c r="J106" i="15"/>
  <c r="I107" i="12"/>
  <c r="J107" i="15"/>
  <c r="I108" i="12"/>
  <c r="J5" i="16"/>
  <c r="J6" i="12"/>
  <c r="J4" i="16"/>
  <c r="J5" i="12"/>
  <c r="J6" i="16"/>
  <c r="J7" i="12"/>
  <c r="J7" i="16"/>
  <c r="J8" i="12"/>
  <c r="J8" i="16"/>
  <c r="J9" i="12"/>
  <c r="J9" i="16"/>
  <c r="J10" i="12"/>
  <c r="J10" i="16"/>
  <c r="J11" i="12"/>
  <c r="J11" i="16"/>
  <c r="J12" i="12"/>
  <c r="J12" i="16"/>
  <c r="J13" i="12"/>
  <c r="J13" i="16"/>
  <c r="J14" i="12"/>
  <c r="J14" i="16"/>
  <c r="J15" i="12"/>
  <c r="J15" i="16"/>
  <c r="J16" i="12"/>
  <c r="J16" i="16"/>
  <c r="J17" i="12"/>
  <c r="J17" i="16"/>
  <c r="J18" i="12"/>
  <c r="J18" i="16"/>
  <c r="J19" i="12"/>
  <c r="J19" i="16"/>
  <c r="J20" i="12"/>
  <c r="J20" i="16"/>
  <c r="J21" i="12"/>
  <c r="J21" i="16"/>
  <c r="J22" i="12"/>
  <c r="J22" i="16"/>
  <c r="J23" i="12"/>
  <c r="J23" i="16"/>
  <c r="J24" i="12"/>
  <c r="J24" i="16"/>
  <c r="J25" i="12"/>
  <c r="J25" i="16"/>
  <c r="J26" i="12"/>
  <c r="J26" i="16"/>
  <c r="J27" i="12"/>
  <c r="J27" i="16"/>
  <c r="J28" i="12"/>
  <c r="J28" i="16"/>
  <c r="J29" i="12"/>
  <c r="J29" i="16"/>
  <c r="J30" i="12"/>
  <c r="J30" i="16"/>
  <c r="J31" i="12"/>
  <c r="J31" i="16"/>
  <c r="J32" i="12"/>
  <c r="J32" i="16"/>
  <c r="J33" i="12"/>
  <c r="J33" i="16"/>
  <c r="J34" i="12"/>
  <c r="J34" i="16"/>
  <c r="J35" i="12"/>
  <c r="J35" i="16"/>
  <c r="J36" i="12"/>
  <c r="J36" i="16"/>
  <c r="J37" i="12"/>
  <c r="J37" i="16"/>
  <c r="J38" i="12"/>
  <c r="J38" i="16"/>
  <c r="J39" i="12"/>
  <c r="J39" i="16"/>
  <c r="J40" i="12"/>
  <c r="J40" i="16"/>
  <c r="J41" i="12"/>
  <c r="J41" i="16"/>
  <c r="J42" i="12"/>
  <c r="J42" i="16"/>
  <c r="J43" i="12"/>
  <c r="J43" i="16"/>
  <c r="J44" i="12"/>
  <c r="J44" i="16"/>
  <c r="J45" i="12"/>
  <c r="J45" i="16"/>
  <c r="J46" i="12"/>
  <c r="J46" i="16"/>
  <c r="J47" i="12"/>
  <c r="J47" i="16"/>
  <c r="J48" i="12"/>
  <c r="J48" i="16"/>
  <c r="J49" i="12"/>
  <c r="J49" i="16"/>
  <c r="J50" i="12"/>
  <c r="J50" i="16"/>
  <c r="J51" i="12"/>
  <c r="J51" i="16"/>
  <c r="J52" i="12"/>
  <c r="J52" i="16"/>
  <c r="J53" i="12"/>
  <c r="J53" i="16"/>
  <c r="J54" i="12"/>
  <c r="J54" i="16"/>
  <c r="J55" i="12"/>
  <c r="J55" i="16"/>
  <c r="J56" i="12"/>
  <c r="J56" i="16"/>
  <c r="J57" i="12"/>
  <c r="J57" i="16"/>
  <c r="J58" i="12"/>
  <c r="J58" i="16"/>
  <c r="J59" i="12"/>
  <c r="J59" i="16"/>
  <c r="J60" i="12"/>
  <c r="J60" i="16"/>
  <c r="J61" i="12"/>
  <c r="J61" i="16"/>
  <c r="J62" i="12"/>
  <c r="J62" i="16"/>
  <c r="J63" i="12"/>
  <c r="J63" i="16"/>
  <c r="J64" i="12"/>
  <c r="J64" i="16"/>
  <c r="J65" i="12"/>
  <c r="J65" i="16"/>
  <c r="J66" i="12"/>
  <c r="J66" i="16"/>
  <c r="J67" i="12"/>
  <c r="J67" i="16"/>
  <c r="J68" i="12"/>
  <c r="J68" i="16"/>
  <c r="J69" i="12"/>
  <c r="J69" i="16"/>
  <c r="J70" i="12"/>
  <c r="J70" i="16"/>
  <c r="J71" i="12"/>
  <c r="J71" i="16"/>
  <c r="J72" i="12"/>
  <c r="J72" i="16"/>
  <c r="J73" i="12"/>
  <c r="J73" i="16"/>
  <c r="J74" i="12"/>
  <c r="J74" i="16"/>
  <c r="J75" i="12"/>
  <c r="J75" i="16"/>
  <c r="J76" i="12"/>
  <c r="J76" i="16"/>
  <c r="J77" i="12"/>
  <c r="J77" i="16"/>
  <c r="J78" i="12"/>
  <c r="J78" i="16"/>
  <c r="J79" i="12"/>
  <c r="J79" i="16"/>
  <c r="J80" i="12"/>
  <c r="J80" i="16"/>
  <c r="J81" i="12"/>
  <c r="J81" i="16"/>
  <c r="J82" i="12"/>
  <c r="J82" i="16"/>
  <c r="J83" i="12"/>
  <c r="J83" i="16"/>
  <c r="J84" i="12"/>
  <c r="J84" i="16"/>
  <c r="J85" i="12"/>
  <c r="J85" i="16"/>
  <c r="J86" i="12"/>
  <c r="J86" i="16"/>
  <c r="J87" i="12"/>
  <c r="J87" i="16"/>
  <c r="J88" i="12"/>
  <c r="J88" i="16"/>
  <c r="J89" i="12"/>
  <c r="J89" i="16"/>
  <c r="J90" i="12"/>
  <c r="J90" i="16"/>
  <c r="J91" i="12"/>
  <c r="J91" i="16"/>
  <c r="J92" i="12"/>
  <c r="J92" i="16"/>
  <c r="J93" i="12"/>
  <c r="J93" i="16"/>
  <c r="J94" i="12"/>
  <c r="J94" i="16"/>
  <c r="J95" i="12"/>
  <c r="J95" i="16"/>
  <c r="J96" i="12"/>
  <c r="J96" i="16"/>
  <c r="J97" i="12"/>
  <c r="J97" i="16"/>
  <c r="J98" i="12"/>
  <c r="J98" i="16"/>
  <c r="J99" i="12"/>
  <c r="J99" i="16"/>
  <c r="J100" i="12"/>
  <c r="J100" i="16"/>
  <c r="J101" i="12"/>
  <c r="J101" i="16"/>
  <c r="J102" i="12"/>
  <c r="J102" i="16"/>
  <c r="J103" i="12"/>
  <c r="J103" i="16"/>
  <c r="J104" i="12"/>
  <c r="J104" i="16"/>
  <c r="J105" i="12"/>
  <c r="J105" i="16"/>
  <c r="J106" i="12"/>
  <c r="J106" i="16"/>
  <c r="J107" i="12"/>
  <c r="J107" i="16"/>
  <c r="J108" i="12"/>
  <c r="J5" i="17"/>
  <c r="K6" i="12"/>
  <c r="J4" i="17"/>
  <c r="K5" i="12"/>
  <c r="J6" i="17"/>
  <c r="K7" i="12"/>
  <c r="J7" i="17"/>
  <c r="K8" i="12"/>
  <c r="J8" i="17"/>
  <c r="K9" i="12"/>
  <c r="J9" i="17"/>
  <c r="K10" i="12"/>
  <c r="J10" i="17"/>
  <c r="K11" i="12"/>
  <c r="J11" i="17"/>
  <c r="K12" i="12"/>
  <c r="J12" i="17"/>
  <c r="K13" i="12"/>
  <c r="J13" i="17"/>
  <c r="K14" i="12"/>
  <c r="J14" i="17"/>
  <c r="K15" i="12"/>
  <c r="J15" i="17"/>
  <c r="K16" i="12"/>
  <c r="J16" i="17"/>
  <c r="K17" i="12"/>
  <c r="J17" i="17"/>
  <c r="K18" i="12"/>
  <c r="J18" i="17"/>
  <c r="K19" i="12"/>
  <c r="J19" i="17"/>
  <c r="K20" i="12"/>
  <c r="J20" i="17"/>
  <c r="K21" i="12"/>
  <c r="J21" i="17"/>
  <c r="K22" i="12"/>
  <c r="J22" i="17"/>
  <c r="K23" i="12"/>
  <c r="J23" i="17"/>
  <c r="K24" i="12"/>
  <c r="J24" i="17"/>
  <c r="K25" i="12"/>
  <c r="J25" i="17"/>
  <c r="K26" i="12"/>
  <c r="J26" i="17"/>
  <c r="K27" i="12"/>
  <c r="J27" i="17"/>
  <c r="K28" i="12"/>
  <c r="J28" i="17"/>
  <c r="K29" i="12"/>
  <c r="J29" i="17"/>
  <c r="K30" i="12"/>
  <c r="J30" i="17"/>
  <c r="K31" i="12"/>
  <c r="J31" i="17"/>
  <c r="K32" i="12"/>
  <c r="J32" i="17"/>
  <c r="K33" i="12"/>
  <c r="J33" i="17"/>
  <c r="K34" i="12"/>
  <c r="J34" i="17"/>
  <c r="K35" i="12"/>
  <c r="J35" i="17"/>
  <c r="K36" i="12"/>
  <c r="J36" i="17"/>
  <c r="K37" i="12"/>
  <c r="J37" i="17"/>
  <c r="K38" i="12"/>
  <c r="J38" i="17"/>
  <c r="K39" i="12"/>
  <c r="J39" i="17"/>
  <c r="K40" i="12"/>
  <c r="J40" i="17"/>
  <c r="K41" i="12"/>
  <c r="J41" i="17"/>
  <c r="K42" i="12"/>
  <c r="J42" i="17"/>
  <c r="K43" i="12"/>
  <c r="J43" i="17"/>
  <c r="K44" i="12"/>
  <c r="J44" i="17"/>
  <c r="K45" i="12"/>
  <c r="J45" i="17"/>
  <c r="K46" i="12"/>
  <c r="J46" i="17"/>
  <c r="K47" i="12"/>
  <c r="J47" i="17"/>
  <c r="K48" i="12"/>
  <c r="J48" i="17"/>
  <c r="K49" i="12"/>
  <c r="J49" i="17"/>
  <c r="K50" i="12"/>
  <c r="J50" i="17"/>
  <c r="K51" i="12"/>
  <c r="J51" i="17"/>
  <c r="K52" i="12"/>
  <c r="J52" i="17"/>
  <c r="K53" i="12"/>
  <c r="J53" i="17"/>
  <c r="K54" i="12"/>
  <c r="J54" i="17"/>
  <c r="K55" i="12"/>
  <c r="J55" i="17"/>
  <c r="K56" i="12"/>
  <c r="J56" i="17"/>
  <c r="K57" i="12"/>
  <c r="J57" i="17"/>
  <c r="K58" i="12"/>
  <c r="J58" i="17"/>
  <c r="K59" i="12"/>
  <c r="J59" i="17"/>
  <c r="K60" i="12"/>
  <c r="J60" i="17"/>
  <c r="K61" i="12"/>
  <c r="J61" i="17"/>
  <c r="K62" i="12"/>
  <c r="J62" i="17"/>
  <c r="K63" i="12"/>
  <c r="J63" i="17"/>
  <c r="K64" i="12"/>
  <c r="J64" i="17"/>
  <c r="K65" i="12"/>
  <c r="J65" i="17"/>
  <c r="K66" i="12"/>
  <c r="J66" i="17"/>
  <c r="K67" i="12"/>
  <c r="J67" i="17"/>
  <c r="K68" i="12"/>
  <c r="J68" i="17"/>
  <c r="K69" i="12"/>
  <c r="J69" i="17"/>
  <c r="K70" i="12"/>
  <c r="J70" i="17"/>
  <c r="K71" i="12"/>
  <c r="J71" i="17"/>
  <c r="K72" i="12"/>
  <c r="J72" i="17"/>
  <c r="K73" i="12"/>
  <c r="J73" i="17"/>
  <c r="K74" i="12"/>
  <c r="J74" i="17"/>
  <c r="K75" i="12"/>
  <c r="J75" i="17"/>
  <c r="K76" i="12"/>
  <c r="J76" i="17"/>
  <c r="K77" i="12"/>
  <c r="J77" i="17"/>
  <c r="K78" i="12"/>
  <c r="J78" i="17"/>
  <c r="K79" i="12"/>
  <c r="J79" i="17"/>
  <c r="K80" i="12"/>
  <c r="J80" i="17"/>
  <c r="K81" i="12"/>
  <c r="J81" i="17"/>
  <c r="K82" i="12"/>
  <c r="J82" i="17"/>
  <c r="K83" i="12"/>
  <c r="J83" i="17"/>
  <c r="K84" i="12"/>
  <c r="J84" i="17"/>
  <c r="K85" i="12"/>
  <c r="J85" i="17"/>
  <c r="K86" i="12"/>
  <c r="J86" i="17"/>
  <c r="K87" i="12"/>
  <c r="J87" i="17"/>
  <c r="K88" i="12"/>
  <c r="J88" i="17"/>
  <c r="K89" i="12"/>
  <c r="J89" i="17"/>
  <c r="K90" i="12"/>
  <c r="J90" i="17"/>
  <c r="K91" i="12"/>
  <c r="J91" i="17"/>
  <c r="K92" i="12"/>
  <c r="J92" i="17"/>
  <c r="K93" i="12"/>
  <c r="J93" i="17"/>
  <c r="K94" i="12"/>
  <c r="J94" i="17"/>
  <c r="K95" i="12"/>
  <c r="J95" i="17"/>
  <c r="K96" i="12"/>
  <c r="J96" i="17"/>
  <c r="K97" i="12"/>
  <c r="J97" i="17"/>
  <c r="K98" i="12"/>
  <c r="J98" i="17"/>
  <c r="K99" i="12"/>
  <c r="J99" i="17"/>
  <c r="K100" i="12"/>
  <c r="J100" i="17"/>
  <c r="K101" i="12"/>
  <c r="J101" i="17"/>
  <c r="K102" i="12"/>
  <c r="J102" i="17"/>
  <c r="K103" i="12"/>
  <c r="J103" i="17"/>
  <c r="K104" i="12"/>
  <c r="J104" i="17"/>
  <c r="K105" i="12"/>
  <c r="J105" i="17"/>
  <c r="K106" i="12"/>
  <c r="J106" i="17"/>
  <c r="K107" i="12"/>
  <c r="J107" i="17"/>
  <c r="K108" i="12"/>
  <c r="J5" i="18"/>
  <c r="L6" i="12"/>
  <c r="J4" i="18"/>
  <c r="L5" i="12"/>
  <c r="J6" i="18"/>
  <c r="L7" i="12"/>
  <c r="J7" i="18"/>
  <c r="L8" i="12"/>
  <c r="J8" i="18"/>
  <c r="L9" i="12"/>
  <c r="J9" i="18"/>
  <c r="L10" i="12"/>
  <c r="J10" i="18"/>
  <c r="L11" i="12"/>
  <c r="J11" i="18"/>
  <c r="L12" i="12"/>
  <c r="J12" i="18"/>
  <c r="L13" i="12"/>
  <c r="J13" i="18"/>
  <c r="L14" i="12"/>
  <c r="J14" i="18"/>
  <c r="L15" i="12"/>
  <c r="J15" i="18"/>
  <c r="L16" i="12"/>
  <c r="J16" i="18"/>
  <c r="L17" i="12"/>
  <c r="J17" i="18"/>
  <c r="L18" i="12"/>
  <c r="J18" i="18"/>
  <c r="L19" i="12"/>
  <c r="J19" i="18"/>
  <c r="L20" i="12"/>
  <c r="J20" i="18"/>
  <c r="L21" i="12"/>
  <c r="J21" i="18"/>
  <c r="L22" i="12"/>
  <c r="J22" i="18"/>
  <c r="L23" i="12"/>
  <c r="J23" i="18"/>
  <c r="L24" i="12"/>
  <c r="J24" i="18"/>
  <c r="L25" i="12"/>
  <c r="J25" i="18"/>
  <c r="L26" i="12"/>
  <c r="J26" i="18"/>
  <c r="L27" i="12"/>
  <c r="J27" i="18"/>
  <c r="L28" i="12"/>
  <c r="J28" i="18"/>
  <c r="L29" i="12"/>
  <c r="J29" i="18"/>
  <c r="L30" i="12"/>
  <c r="J30" i="18"/>
  <c r="L31" i="12"/>
  <c r="J31" i="18"/>
  <c r="L32" i="12"/>
  <c r="J32" i="18"/>
  <c r="L33" i="12"/>
  <c r="J33" i="18"/>
  <c r="L34" i="12"/>
  <c r="J34" i="18"/>
  <c r="L35" i="12"/>
  <c r="J35" i="18"/>
  <c r="L36" i="12"/>
  <c r="J36" i="18"/>
  <c r="L37" i="12"/>
  <c r="J37" i="18"/>
  <c r="L38" i="12"/>
  <c r="J38" i="18"/>
  <c r="L39" i="12"/>
  <c r="J39" i="18"/>
  <c r="L40" i="12"/>
  <c r="J40" i="18"/>
  <c r="L41" i="12"/>
  <c r="J41" i="18"/>
  <c r="L42" i="12"/>
  <c r="J42" i="18"/>
  <c r="L43" i="12"/>
  <c r="J43" i="18"/>
  <c r="L44" i="12"/>
  <c r="J44" i="18"/>
  <c r="L45" i="12"/>
  <c r="J45" i="18"/>
  <c r="L46" i="12"/>
  <c r="J46" i="18"/>
  <c r="L47" i="12"/>
  <c r="J47" i="18"/>
  <c r="L48" i="12"/>
  <c r="J48" i="18"/>
  <c r="L49" i="12"/>
  <c r="J49" i="18"/>
  <c r="L50" i="12"/>
  <c r="J50" i="18"/>
  <c r="L51" i="12"/>
  <c r="J51" i="18"/>
  <c r="L52" i="12"/>
  <c r="J52" i="18"/>
  <c r="L53" i="12"/>
  <c r="J53" i="18"/>
  <c r="L54" i="12"/>
  <c r="J54" i="18"/>
  <c r="L55" i="12"/>
  <c r="J55" i="18"/>
  <c r="L56" i="12"/>
  <c r="J56" i="18"/>
  <c r="L57" i="12"/>
  <c r="J57" i="18"/>
  <c r="L58" i="12"/>
  <c r="J58" i="18"/>
  <c r="L59" i="12"/>
  <c r="J59" i="18"/>
  <c r="L60" i="12"/>
  <c r="J60" i="18"/>
  <c r="L61" i="12"/>
  <c r="J61" i="18"/>
  <c r="L62" i="12"/>
  <c r="J62" i="18"/>
  <c r="L63" i="12"/>
  <c r="J63" i="18"/>
  <c r="L64" i="12"/>
  <c r="J64" i="18"/>
  <c r="L65" i="12"/>
  <c r="J65" i="18"/>
  <c r="L66" i="12"/>
  <c r="J66" i="18"/>
  <c r="L67" i="12"/>
  <c r="J67" i="18"/>
  <c r="L68" i="12"/>
  <c r="J68" i="18"/>
  <c r="L69" i="12"/>
  <c r="J69" i="18"/>
  <c r="L70" i="12"/>
  <c r="J70" i="18"/>
  <c r="L71" i="12"/>
  <c r="J71" i="18"/>
  <c r="L72" i="12"/>
  <c r="J72" i="18"/>
  <c r="L73" i="12"/>
  <c r="J73" i="18"/>
  <c r="L74" i="12"/>
  <c r="J74" i="18"/>
  <c r="L75" i="12"/>
  <c r="J75" i="18"/>
  <c r="L76" i="12"/>
  <c r="J76" i="18"/>
  <c r="L77" i="12"/>
  <c r="J77" i="18"/>
  <c r="L78" i="12"/>
  <c r="J78" i="18"/>
  <c r="L79" i="12"/>
  <c r="J79" i="18"/>
  <c r="L80" i="12"/>
  <c r="J80" i="18"/>
  <c r="L81" i="12"/>
  <c r="J81" i="18"/>
  <c r="L82" i="12"/>
  <c r="J82" i="18"/>
  <c r="L83" i="12"/>
  <c r="J83" i="18"/>
  <c r="L84" i="12"/>
  <c r="J84" i="18"/>
  <c r="L85" i="12"/>
  <c r="J85" i="18"/>
  <c r="L86" i="12"/>
  <c r="J86" i="18"/>
  <c r="L87" i="12"/>
  <c r="J87" i="18"/>
  <c r="L88" i="12"/>
  <c r="J88" i="18"/>
  <c r="L89" i="12"/>
  <c r="J89" i="18"/>
  <c r="L90" i="12"/>
  <c r="J90" i="18"/>
  <c r="L91" i="12"/>
  <c r="J91" i="18"/>
  <c r="L92" i="12"/>
  <c r="J92" i="18"/>
  <c r="L93" i="12"/>
  <c r="J93" i="18"/>
  <c r="L94" i="12"/>
  <c r="J94" i="18"/>
  <c r="L95" i="12"/>
  <c r="J95" i="18"/>
  <c r="L96" i="12"/>
  <c r="J96" i="18"/>
  <c r="L97" i="12"/>
  <c r="J97" i="18"/>
  <c r="L98" i="12"/>
  <c r="J98" i="18"/>
  <c r="L99" i="12"/>
  <c r="J99" i="18"/>
  <c r="L100" i="12"/>
  <c r="J100" i="18"/>
  <c r="L101" i="12"/>
  <c r="J101" i="18"/>
  <c r="L102" i="12"/>
  <c r="J102" i="18"/>
  <c r="L103" i="12"/>
  <c r="J103" i="18"/>
  <c r="L104" i="12"/>
  <c r="J104" i="18"/>
  <c r="L105" i="12"/>
  <c r="J105" i="18"/>
  <c r="L106" i="12"/>
  <c r="J106" i="18"/>
  <c r="L107" i="12"/>
  <c r="J107" i="18"/>
  <c r="L108" i="12"/>
  <c r="H12" i="13"/>
  <c r="H14" i="13"/>
  <c r="H16" i="13"/>
  <c r="H20" i="13"/>
  <c r="H22" i="13"/>
  <c r="H24" i="13"/>
  <c r="H28" i="13"/>
  <c r="H30" i="13"/>
  <c r="H32" i="13"/>
  <c r="H36" i="13"/>
  <c r="H38" i="13"/>
  <c r="H40" i="13"/>
  <c r="H44" i="13"/>
  <c r="H46" i="13"/>
  <c r="H48" i="13"/>
  <c r="H52" i="13"/>
  <c r="H54" i="13"/>
  <c r="H56" i="13"/>
  <c r="H58" i="13"/>
  <c r="H60" i="13"/>
  <c r="H62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9" i="13"/>
  <c r="H6" i="13"/>
  <c r="I6" i="13"/>
  <c r="J6" i="13"/>
  <c r="H5" i="13"/>
  <c r="I5" i="13"/>
  <c r="J5" i="13"/>
  <c r="H110" i="12"/>
  <c r="I110" i="12"/>
  <c r="I120" i="12" s="1"/>
  <c r="I117" i="12"/>
  <c r="J110" i="12"/>
  <c r="I118" i="12"/>
  <c r="J118" i="12"/>
  <c r="I119" i="12"/>
  <c r="J120" i="12"/>
  <c r="I121" i="12"/>
  <c r="J121" i="12"/>
  <c r="H122" i="12"/>
  <c r="I122" i="12"/>
  <c r="J122" i="12"/>
  <c r="H123" i="12"/>
  <c r="I123" i="12"/>
  <c r="H124" i="12"/>
  <c r="J124" i="12"/>
  <c r="I125" i="12"/>
  <c r="J125" i="12"/>
  <c r="H126" i="12"/>
  <c r="I126" i="12"/>
  <c r="J126" i="12"/>
  <c r="H127" i="12"/>
  <c r="I127" i="12"/>
  <c r="H128" i="12"/>
  <c r="J128" i="12"/>
  <c r="H129" i="12"/>
  <c r="I129" i="12"/>
  <c r="J129" i="12"/>
  <c r="H130" i="12"/>
  <c r="I130" i="12"/>
  <c r="J130" i="12"/>
  <c r="H131" i="12"/>
  <c r="I131" i="12"/>
  <c r="J131" i="12"/>
  <c r="H132" i="12"/>
  <c r="I132" i="12"/>
  <c r="J132" i="12"/>
  <c r="H133" i="12"/>
  <c r="I133" i="12"/>
  <c r="J133" i="12"/>
  <c r="H134" i="12"/>
  <c r="I134" i="12"/>
  <c r="J134" i="12"/>
  <c r="H135" i="12"/>
  <c r="I135" i="12"/>
  <c r="J135" i="12"/>
  <c r="H136" i="12"/>
  <c r="I136" i="12"/>
  <c r="J136" i="12"/>
  <c r="H137" i="12"/>
  <c r="I137" i="12"/>
  <c r="J137" i="12"/>
  <c r="H138" i="12"/>
  <c r="I138" i="12"/>
  <c r="J138" i="12"/>
  <c r="H139" i="12"/>
  <c r="I139" i="12"/>
  <c r="J139" i="12"/>
  <c r="H140" i="12"/>
  <c r="I140" i="12"/>
  <c r="J140" i="12"/>
  <c r="H141" i="12"/>
  <c r="I141" i="12"/>
  <c r="J141" i="12"/>
  <c r="H142" i="12"/>
  <c r="I142" i="12"/>
  <c r="J142" i="12"/>
  <c r="H143" i="12"/>
  <c r="I143" i="12"/>
  <c r="J143" i="12"/>
  <c r="H144" i="12"/>
  <c r="I144" i="12"/>
  <c r="J144" i="12"/>
  <c r="H145" i="12"/>
  <c r="I145" i="12"/>
  <c r="J145" i="12"/>
  <c r="H146" i="12"/>
  <c r="I146" i="12"/>
  <c r="J146" i="12"/>
  <c r="H147" i="12"/>
  <c r="I147" i="12"/>
  <c r="J147" i="12"/>
  <c r="H148" i="12"/>
  <c r="I148" i="12"/>
  <c r="J148" i="12"/>
  <c r="H149" i="12"/>
  <c r="I149" i="12"/>
  <c r="J149" i="12"/>
  <c r="H150" i="12"/>
  <c r="I150" i="12"/>
  <c r="J150" i="12"/>
  <c r="H151" i="12"/>
  <c r="I151" i="12"/>
  <c r="J151" i="12"/>
  <c r="H152" i="12"/>
  <c r="I152" i="12"/>
  <c r="J152" i="12"/>
  <c r="H153" i="12"/>
  <c r="I153" i="12"/>
  <c r="J153" i="12"/>
  <c r="H154" i="12"/>
  <c r="I154" i="12"/>
  <c r="J154" i="12"/>
  <c r="H155" i="12"/>
  <c r="I155" i="12"/>
  <c r="J155" i="12"/>
  <c r="H156" i="12"/>
  <c r="I156" i="12"/>
  <c r="J156" i="12"/>
  <c r="H157" i="12"/>
  <c r="I157" i="12"/>
  <c r="J157" i="12"/>
  <c r="H158" i="12"/>
  <c r="I158" i="12"/>
  <c r="J158" i="12"/>
  <c r="H159" i="12"/>
  <c r="I159" i="12"/>
  <c r="J159" i="12"/>
  <c r="H160" i="12"/>
  <c r="I160" i="12"/>
  <c r="J160" i="12"/>
  <c r="H161" i="12"/>
  <c r="I161" i="12"/>
  <c r="J161" i="12"/>
  <c r="H162" i="12"/>
  <c r="I162" i="12"/>
  <c r="J162" i="12"/>
  <c r="H163" i="12"/>
  <c r="I163" i="12"/>
  <c r="J163" i="12"/>
  <c r="H164" i="12"/>
  <c r="I164" i="12"/>
  <c r="J164" i="12"/>
  <c r="H165" i="12"/>
  <c r="I165" i="12"/>
  <c r="J165" i="12"/>
  <c r="H166" i="12"/>
  <c r="I166" i="12"/>
  <c r="J166" i="12"/>
  <c r="H167" i="12"/>
  <c r="I167" i="12"/>
  <c r="J167" i="12"/>
  <c r="H168" i="12"/>
  <c r="I168" i="12"/>
  <c r="J168" i="12"/>
  <c r="H169" i="12"/>
  <c r="I169" i="12"/>
  <c r="J169" i="12"/>
  <c r="H170" i="12"/>
  <c r="I170" i="12"/>
  <c r="J170" i="12"/>
  <c r="H171" i="12"/>
  <c r="I171" i="12"/>
  <c r="J171" i="12"/>
  <c r="H172" i="12"/>
  <c r="I172" i="12"/>
  <c r="J172" i="12"/>
  <c r="H173" i="12"/>
  <c r="I173" i="12"/>
  <c r="J173" i="12"/>
  <c r="H174" i="12"/>
  <c r="I174" i="12"/>
  <c r="J174" i="12"/>
  <c r="H175" i="12"/>
  <c r="I175" i="12"/>
  <c r="J175" i="12"/>
  <c r="H176" i="12"/>
  <c r="I176" i="12"/>
  <c r="J176" i="12"/>
  <c r="H177" i="12"/>
  <c r="I177" i="12"/>
  <c r="J177" i="12"/>
  <c r="H178" i="12"/>
  <c r="I178" i="12"/>
  <c r="J178" i="12"/>
  <c r="H179" i="12"/>
  <c r="I179" i="12"/>
  <c r="J179" i="12"/>
  <c r="H180" i="12"/>
  <c r="I180" i="12"/>
  <c r="J180" i="12"/>
  <c r="H181" i="12"/>
  <c r="I181" i="12"/>
  <c r="J181" i="12"/>
  <c r="H182" i="12"/>
  <c r="I182" i="12"/>
  <c r="J182" i="12"/>
  <c r="H183" i="12"/>
  <c r="I183" i="12"/>
  <c r="J183" i="12"/>
  <c r="H184" i="12"/>
  <c r="I184" i="12"/>
  <c r="J184" i="12"/>
  <c r="H185" i="12"/>
  <c r="I185" i="12"/>
  <c r="J185" i="12"/>
  <c r="H186" i="12"/>
  <c r="I186" i="12"/>
  <c r="J186" i="12"/>
  <c r="H187" i="12"/>
  <c r="I187" i="12"/>
  <c r="J187" i="12"/>
  <c r="H188" i="12"/>
  <c r="I188" i="12"/>
  <c r="J188" i="12"/>
  <c r="H189" i="12"/>
  <c r="I189" i="12"/>
  <c r="J189" i="12"/>
  <c r="H190" i="12"/>
  <c r="I190" i="12"/>
  <c r="J190" i="12"/>
  <c r="H191" i="12"/>
  <c r="I191" i="12"/>
  <c r="J191" i="12"/>
  <c r="H192" i="12"/>
  <c r="I192" i="12"/>
  <c r="J192" i="12"/>
  <c r="H193" i="12"/>
  <c r="I193" i="12"/>
  <c r="J193" i="12"/>
  <c r="H194" i="12"/>
  <c r="I194" i="12"/>
  <c r="J194" i="12"/>
  <c r="H195" i="12"/>
  <c r="I195" i="12"/>
  <c r="J195" i="12"/>
  <c r="H196" i="12"/>
  <c r="I196" i="12"/>
  <c r="J196" i="12"/>
  <c r="H197" i="12"/>
  <c r="I197" i="12"/>
  <c r="J197" i="12"/>
  <c r="H198" i="12"/>
  <c r="I198" i="12"/>
  <c r="J198" i="12"/>
  <c r="H199" i="12"/>
  <c r="I199" i="12"/>
  <c r="J199" i="12"/>
  <c r="H200" i="12"/>
  <c r="I200" i="12"/>
  <c r="J200" i="12"/>
  <c r="H201" i="12"/>
  <c r="I201" i="12"/>
  <c r="J201" i="12"/>
  <c r="H202" i="12"/>
  <c r="I202" i="12"/>
  <c r="J202" i="12"/>
  <c r="H203" i="12"/>
  <c r="I203" i="12"/>
  <c r="J203" i="12"/>
  <c r="H204" i="12"/>
  <c r="I204" i="12"/>
  <c r="J204" i="12"/>
  <c r="H205" i="12"/>
  <c r="I205" i="12"/>
  <c r="J205" i="12"/>
  <c r="H206" i="12"/>
  <c r="I206" i="12"/>
  <c r="J206" i="12"/>
  <c r="H207" i="12"/>
  <c r="I207" i="12"/>
  <c r="J207" i="12"/>
  <c r="H208" i="12"/>
  <c r="I208" i="12"/>
  <c r="J208" i="12"/>
  <c r="H209" i="12"/>
  <c r="I209" i="12"/>
  <c r="J209" i="12"/>
  <c r="H210" i="12"/>
  <c r="I210" i="12"/>
  <c r="J210" i="12"/>
  <c r="H211" i="12"/>
  <c r="I211" i="12"/>
  <c r="J211" i="12"/>
  <c r="H212" i="12"/>
  <c r="I212" i="12"/>
  <c r="J212" i="12"/>
  <c r="H213" i="12"/>
  <c r="I213" i="12"/>
  <c r="J213" i="12"/>
  <c r="H214" i="12"/>
  <c r="I214" i="12"/>
  <c r="J214" i="12"/>
  <c r="H215" i="12"/>
  <c r="I215" i="12"/>
  <c r="J215" i="12"/>
  <c r="H216" i="12"/>
  <c r="I216" i="12"/>
  <c r="J216" i="12"/>
  <c r="H217" i="12"/>
  <c r="I217" i="12"/>
  <c r="J217" i="12"/>
  <c r="H218" i="12"/>
  <c r="I218" i="12"/>
  <c r="J218" i="12"/>
  <c r="H219" i="12"/>
  <c r="I219" i="12"/>
  <c r="J219" i="12"/>
  <c r="H116" i="12"/>
  <c r="I116" i="12"/>
  <c r="J116" i="12"/>
  <c r="H112" i="12"/>
  <c r="I112" i="12"/>
  <c r="J112" i="12"/>
  <c r="H111" i="12"/>
  <c r="I111" i="12"/>
  <c r="J111" i="12"/>
  <c r="J5" i="2"/>
  <c r="C6" i="12" s="1"/>
  <c r="J5" i="7"/>
  <c r="D6" i="12" s="1"/>
  <c r="J5" i="11"/>
  <c r="E6" i="12" s="1"/>
  <c r="J5" i="8"/>
  <c r="F6" i="12" s="1"/>
  <c r="J5" i="9"/>
  <c r="G6" i="12" s="1"/>
  <c r="J6" i="2"/>
  <c r="C7" i="12" s="1"/>
  <c r="J6" i="7"/>
  <c r="D7" i="12" s="1"/>
  <c r="J6" i="11"/>
  <c r="E7" i="12" s="1"/>
  <c r="J6" i="8"/>
  <c r="F7" i="12" s="1"/>
  <c r="J6" i="9"/>
  <c r="G7" i="12" s="1"/>
  <c r="J7" i="2"/>
  <c r="C8" i="12" s="1"/>
  <c r="J7" i="7"/>
  <c r="D8" i="12" s="1"/>
  <c r="J7" i="11"/>
  <c r="E8" i="12" s="1"/>
  <c r="J7" i="8"/>
  <c r="F8" i="12" s="1"/>
  <c r="J7" i="9"/>
  <c r="G8" i="12" s="1"/>
  <c r="J8" i="2"/>
  <c r="C9" i="12" s="1"/>
  <c r="J8" i="7"/>
  <c r="D9" i="12" s="1"/>
  <c r="J8" i="11"/>
  <c r="E9" i="12" s="1"/>
  <c r="J8" i="8"/>
  <c r="F9" i="12" s="1"/>
  <c r="J8" i="9"/>
  <c r="G9" i="12" s="1"/>
  <c r="J9" i="2"/>
  <c r="C10" i="12" s="1"/>
  <c r="J9" i="7"/>
  <c r="D10" i="12" s="1"/>
  <c r="J9" i="11"/>
  <c r="E10" i="12" s="1"/>
  <c r="J9" i="8"/>
  <c r="F10" i="12" s="1"/>
  <c r="J9" i="9"/>
  <c r="G10" i="12" s="1"/>
  <c r="J10" i="2"/>
  <c r="C11" i="12" s="1"/>
  <c r="J10" i="7"/>
  <c r="D11" i="12" s="1"/>
  <c r="J10" i="11"/>
  <c r="E11" i="12" s="1"/>
  <c r="J10" i="8"/>
  <c r="F11" i="12" s="1"/>
  <c r="J10" i="9"/>
  <c r="G11" i="12" s="1"/>
  <c r="J11" i="2"/>
  <c r="C12" i="12" s="1"/>
  <c r="J11" i="7"/>
  <c r="D12" i="12" s="1"/>
  <c r="J11" i="11"/>
  <c r="E12" i="12" s="1"/>
  <c r="J11" i="8"/>
  <c r="F12" i="12" s="1"/>
  <c r="J11" i="9"/>
  <c r="G12" i="12" s="1"/>
  <c r="J12" i="2"/>
  <c r="C13" i="12" s="1"/>
  <c r="J12" i="7"/>
  <c r="D13" i="12" s="1"/>
  <c r="J12" i="11"/>
  <c r="E13" i="12" s="1"/>
  <c r="J12" i="8"/>
  <c r="F13" i="12" s="1"/>
  <c r="J12" i="9"/>
  <c r="G13" i="12" s="1"/>
  <c r="J13" i="2"/>
  <c r="C14" i="12" s="1"/>
  <c r="J13" i="7"/>
  <c r="D14" i="12" s="1"/>
  <c r="J13" i="11"/>
  <c r="E14" i="12" s="1"/>
  <c r="J13" i="8"/>
  <c r="F14" i="12" s="1"/>
  <c r="J13" i="9"/>
  <c r="G14" i="12" s="1"/>
  <c r="J14" i="2"/>
  <c r="C15" i="12" s="1"/>
  <c r="J14" i="7"/>
  <c r="D15" i="12" s="1"/>
  <c r="J14" i="11"/>
  <c r="E15" i="12" s="1"/>
  <c r="J14" i="8"/>
  <c r="F15" i="12" s="1"/>
  <c r="J14" i="9"/>
  <c r="G15" i="12" s="1"/>
  <c r="J15" i="2"/>
  <c r="C16" i="12" s="1"/>
  <c r="J15" i="7"/>
  <c r="D16" i="12" s="1"/>
  <c r="J15" i="11"/>
  <c r="E16" i="12" s="1"/>
  <c r="J15" i="8"/>
  <c r="F16" i="12" s="1"/>
  <c r="J15" i="9"/>
  <c r="G16" i="12" s="1"/>
  <c r="J16" i="2"/>
  <c r="C17" i="12" s="1"/>
  <c r="J16" i="7"/>
  <c r="D17" i="12" s="1"/>
  <c r="J16" i="11"/>
  <c r="E17" i="12" s="1"/>
  <c r="J16" i="8"/>
  <c r="F17" i="12" s="1"/>
  <c r="J16" i="9"/>
  <c r="G17" i="12" s="1"/>
  <c r="J17" i="2"/>
  <c r="C18" i="12" s="1"/>
  <c r="J17" i="7"/>
  <c r="D18" i="12" s="1"/>
  <c r="J17" i="11"/>
  <c r="E18" i="12" s="1"/>
  <c r="J17" i="8"/>
  <c r="F18" i="12" s="1"/>
  <c r="J17" i="9"/>
  <c r="G18" i="12" s="1"/>
  <c r="J18" i="2"/>
  <c r="C19" i="12" s="1"/>
  <c r="J18" i="7"/>
  <c r="D19" i="12" s="1"/>
  <c r="J18" i="11"/>
  <c r="E19" i="12" s="1"/>
  <c r="J18" i="8"/>
  <c r="F19" i="12" s="1"/>
  <c r="J18" i="9"/>
  <c r="G19" i="12" s="1"/>
  <c r="J19" i="2"/>
  <c r="C20" i="12" s="1"/>
  <c r="J19" i="7"/>
  <c r="D20" i="12" s="1"/>
  <c r="J19" i="11"/>
  <c r="E20" i="12" s="1"/>
  <c r="J19" i="8"/>
  <c r="F20" i="12" s="1"/>
  <c r="J19" i="9"/>
  <c r="G20" i="12" s="1"/>
  <c r="J20" i="2"/>
  <c r="C21" i="12" s="1"/>
  <c r="J20" i="7"/>
  <c r="D21" i="12" s="1"/>
  <c r="J20" i="11"/>
  <c r="E21" i="12" s="1"/>
  <c r="J20" i="8"/>
  <c r="F21" i="12" s="1"/>
  <c r="J20" i="9"/>
  <c r="G21" i="12" s="1"/>
  <c r="J21" i="2"/>
  <c r="C22" i="12" s="1"/>
  <c r="J21" i="7"/>
  <c r="D22" i="12" s="1"/>
  <c r="J21" i="11"/>
  <c r="E22" i="12" s="1"/>
  <c r="J21" i="8"/>
  <c r="F22" i="12" s="1"/>
  <c r="J21" i="9"/>
  <c r="G22" i="12" s="1"/>
  <c r="J22" i="2"/>
  <c r="C23" i="12" s="1"/>
  <c r="J22" i="7"/>
  <c r="D23" i="12" s="1"/>
  <c r="J22" i="11"/>
  <c r="E23" i="12" s="1"/>
  <c r="J22" i="8"/>
  <c r="F23" i="12" s="1"/>
  <c r="J22" i="9"/>
  <c r="G23" i="12" s="1"/>
  <c r="J23" i="2"/>
  <c r="C24" i="12" s="1"/>
  <c r="J23" i="7"/>
  <c r="D24" i="12" s="1"/>
  <c r="J23" i="11"/>
  <c r="E24" i="12" s="1"/>
  <c r="J23" i="8"/>
  <c r="F24" i="12" s="1"/>
  <c r="J23" i="9"/>
  <c r="G24" i="12" s="1"/>
  <c r="J24" i="2"/>
  <c r="C25" i="12" s="1"/>
  <c r="J24" i="7"/>
  <c r="D25" i="12" s="1"/>
  <c r="J24" i="11"/>
  <c r="E25" i="12" s="1"/>
  <c r="J24" i="8"/>
  <c r="F25" i="12" s="1"/>
  <c r="J24" i="9"/>
  <c r="G25" i="12" s="1"/>
  <c r="J25" i="2"/>
  <c r="C26" i="12" s="1"/>
  <c r="J25" i="7"/>
  <c r="D26" i="12" s="1"/>
  <c r="J25" i="11"/>
  <c r="E26" i="12" s="1"/>
  <c r="J25" i="8"/>
  <c r="F26" i="12" s="1"/>
  <c r="J25" i="9"/>
  <c r="G26" i="12" s="1"/>
  <c r="J26" i="2"/>
  <c r="C27" i="12" s="1"/>
  <c r="J26" i="7"/>
  <c r="D27" i="12" s="1"/>
  <c r="J26" i="11"/>
  <c r="E27" i="12" s="1"/>
  <c r="J26" i="8"/>
  <c r="F27" i="12" s="1"/>
  <c r="J26" i="9"/>
  <c r="G27" i="12" s="1"/>
  <c r="J27" i="2"/>
  <c r="C28" i="12" s="1"/>
  <c r="J27" i="7"/>
  <c r="D28" i="12" s="1"/>
  <c r="J27" i="11"/>
  <c r="E28" i="12" s="1"/>
  <c r="J27" i="8"/>
  <c r="F28" i="12" s="1"/>
  <c r="J27" i="9"/>
  <c r="G28" i="12" s="1"/>
  <c r="J28" i="2"/>
  <c r="C29" i="12" s="1"/>
  <c r="J28" i="7"/>
  <c r="D29" i="12" s="1"/>
  <c r="J28" i="11"/>
  <c r="E29" i="12" s="1"/>
  <c r="J28" i="8"/>
  <c r="F29" i="12" s="1"/>
  <c r="J28" i="9"/>
  <c r="G29" i="12" s="1"/>
  <c r="J29" i="2"/>
  <c r="C30" i="12" s="1"/>
  <c r="J29" i="7"/>
  <c r="D30" i="12" s="1"/>
  <c r="J29" i="11"/>
  <c r="E30" i="12" s="1"/>
  <c r="J29" i="8"/>
  <c r="F30" i="12" s="1"/>
  <c r="J29" i="9"/>
  <c r="G30" i="12" s="1"/>
  <c r="J30" i="2"/>
  <c r="C31" i="12" s="1"/>
  <c r="J30" i="7"/>
  <c r="D31" i="12" s="1"/>
  <c r="J30" i="11"/>
  <c r="E31" i="12" s="1"/>
  <c r="J30" i="8"/>
  <c r="F31" i="12" s="1"/>
  <c r="J30" i="9"/>
  <c r="G31" i="12" s="1"/>
  <c r="J31" i="2"/>
  <c r="C32" i="12" s="1"/>
  <c r="J31" i="7"/>
  <c r="D32" i="12" s="1"/>
  <c r="J31" i="11"/>
  <c r="E32" i="12" s="1"/>
  <c r="J31" i="8"/>
  <c r="F32" i="12" s="1"/>
  <c r="J31" i="9"/>
  <c r="G32" i="12" s="1"/>
  <c r="J32" i="2"/>
  <c r="C33" i="12" s="1"/>
  <c r="J32" i="7"/>
  <c r="D33" i="12" s="1"/>
  <c r="J32" i="11"/>
  <c r="E33" i="12" s="1"/>
  <c r="J32" i="8"/>
  <c r="F33" i="12" s="1"/>
  <c r="J32" i="9"/>
  <c r="G33" i="12" s="1"/>
  <c r="J33" i="2"/>
  <c r="C34" i="12" s="1"/>
  <c r="J33" i="7"/>
  <c r="D34" i="12" s="1"/>
  <c r="J33" i="11"/>
  <c r="E34" i="12" s="1"/>
  <c r="J33" i="8"/>
  <c r="F34" i="12" s="1"/>
  <c r="J33" i="9"/>
  <c r="G34" i="12" s="1"/>
  <c r="J34" i="2"/>
  <c r="C35" i="12" s="1"/>
  <c r="J34" i="7"/>
  <c r="D35" i="12" s="1"/>
  <c r="J34" i="11"/>
  <c r="E35" i="12" s="1"/>
  <c r="J34" i="8"/>
  <c r="F35" i="12" s="1"/>
  <c r="J34" i="9"/>
  <c r="G35" i="12" s="1"/>
  <c r="J35" i="2"/>
  <c r="C36" i="12" s="1"/>
  <c r="J35" i="7"/>
  <c r="D36" i="12" s="1"/>
  <c r="J35" i="11"/>
  <c r="E36" i="12" s="1"/>
  <c r="J35" i="8"/>
  <c r="F36" i="12" s="1"/>
  <c r="J35" i="9"/>
  <c r="G36" i="12" s="1"/>
  <c r="J36" i="2"/>
  <c r="C37" i="12" s="1"/>
  <c r="J36" i="7"/>
  <c r="D37" i="12" s="1"/>
  <c r="J36" i="11"/>
  <c r="E37" i="12" s="1"/>
  <c r="J36" i="8"/>
  <c r="F37" i="12" s="1"/>
  <c r="J36" i="9"/>
  <c r="G37" i="12" s="1"/>
  <c r="J37" i="2"/>
  <c r="C38" i="12" s="1"/>
  <c r="J37" i="7"/>
  <c r="D38" i="12" s="1"/>
  <c r="J37" i="11"/>
  <c r="E38" i="12" s="1"/>
  <c r="J37" i="8"/>
  <c r="F38" i="12" s="1"/>
  <c r="J37" i="9"/>
  <c r="G38" i="12" s="1"/>
  <c r="J38" i="2"/>
  <c r="C39" i="12" s="1"/>
  <c r="J38" i="7"/>
  <c r="D39" i="12" s="1"/>
  <c r="J38" i="11"/>
  <c r="E39" i="12" s="1"/>
  <c r="J38" i="8"/>
  <c r="F39" i="12" s="1"/>
  <c r="J38" i="9"/>
  <c r="G39" i="12" s="1"/>
  <c r="J39" i="2"/>
  <c r="C40" i="12" s="1"/>
  <c r="J39" i="7"/>
  <c r="D40" i="12" s="1"/>
  <c r="J39" i="11"/>
  <c r="E40" i="12" s="1"/>
  <c r="J39" i="8"/>
  <c r="F40" i="12" s="1"/>
  <c r="J39" i="9"/>
  <c r="G40" i="12" s="1"/>
  <c r="J40" i="2"/>
  <c r="C41" i="12" s="1"/>
  <c r="J40" i="7"/>
  <c r="D41" i="12" s="1"/>
  <c r="J40" i="11"/>
  <c r="E41" i="12" s="1"/>
  <c r="J40" i="8"/>
  <c r="F41" i="12" s="1"/>
  <c r="J40" i="9"/>
  <c r="G41" i="12" s="1"/>
  <c r="J41" i="2"/>
  <c r="C42" i="12" s="1"/>
  <c r="J41" i="7"/>
  <c r="D42" i="12" s="1"/>
  <c r="J41" i="11"/>
  <c r="E42" i="12" s="1"/>
  <c r="J41" i="8"/>
  <c r="F42" i="12" s="1"/>
  <c r="J41" i="9"/>
  <c r="G42" i="12" s="1"/>
  <c r="J42" i="2"/>
  <c r="C43" i="12" s="1"/>
  <c r="J42" i="7"/>
  <c r="D43" i="12" s="1"/>
  <c r="J42" i="11"/>
  <c r="E43" i="12" s="1"/>
  <c r="J42" i="8"/>
  <c r="F43" i="12" s="1"/>
  <c r="J42" i="9"/>
  <c r="G43" i="12" s="1"/>
  <c r="J43" i="2"/>
  <c r="C44" i="12" s="1"/>
  <c r="J43" i="7"/>
  <c r="D44" i="12" s="1"/>
  <c r="J43" i="11"/>
  <c r="E44" i="12" s="1"/>
  <c r="J43" i="8"/>
  <c r="F44" i="12" s="1"/>
  <c r="J43" i="9"/>
  <c r="G44" i="12" s="1"/>
  <c r="J44" i="2"/>
  <c r="C45" i="12" s="1"/>
  <c r="J44" i="7"/>
  <c r="D45" i="12" s="1"/>
  <c r="J44" i="11"/>
  <c r="E45" i="12" s="1"/>
  <c r="J44" i="8"/>
  <c r="F45" i="12" s="1"/>
  <c r="J44" i="9"/>
  <c r="G45" i="12" s="1"/>
  <c r="J45" i="2"/>
  <c r="C46" i="12" s="1"/>
  <c r="J45" i="7"/>
  <c r="D46" i="12" s="1"/>
  <c r="J45" i="11"/>
  <c r="E46" i="12" s="1"/>
  <c r="J45" i="8"/>
  <c r="F46" i="12" s="1"/>
  <c r="J45" i="9"/>
  <c r="G46" i="12" s="1"/>
  <c r="J46" i="2"/>
  <c r="C47" i="12" s="1"/>
  <c r="J46" i="7"/>
  <c r="D47" i="12" s="1"/>
  <c r="J46" i="11"/>
  <c r="E47" i="12" s="1"/>
  <c r="J46" i="8"/>
  <c r="F47" i="12" s="1"/>
  <c r="J46" i="9"/>
  <c r="G47" i="12" s="1"/>
  <c r="J47" i="2"/>
  <c r="C48" i="12" s="1"/>
  <c r="J47" i="7"/>
  <c r="D48" i="12" s="1"/>
  <c r="J47" i="11"/>
  <c r="E48" i="12" s="1"/>
  <c r="J47" i="8"/>
  <c r="F48" i="12" s="1"/>
  <c r="J47" i="9"/>
  <c r="G48" i="12" s="1"/>
  <c r="J48" i="2"/>
  <c r="C49" i="12" s="1"/>
  <c r="J48" i="7"/>
  <c r="D49" i="12" s="1"/>
  <c r="J48" i="11"/>
  <c r="E49" i="12" s="1"/>
  <c r="J48" i="8"/>
  <c r="F49" i="12"/>
  <c r="J48" i="9"/>
  <c r="G49" i="12" s="1"/>
  <c r="J49" i="2"/>
  <c r="C50" i="12"/>
  <c r="J49" i="7"/>
  <c r="D50" i="12" s="1"/>
  <c r="J49" i="11"/>
  <c r="E50" i="12"/>
  <c r="J49" i="8"/>
  <c r="F50" i="12" s="1"/>
  <c r="J49" i="9"/>
  <c r="G50" i="12"/>
  <c r="J50" i="2"/>
  <c r="C51" i="12" s="1"/>
  <c r="J50" i="7"/>
  <c r="D51" i="12"/>
  <c r="J50" i="11"/>
  <c r="E51" i="12" s="1"/>
  <c r="J50" i="8"/>
  <c r="F51" i="12"/>
  <c r="J50" i="9"/>
  <c r="G51" i="12" s="1"/>
  <c r="J51" i="2"/>
  <c r="C52" i="12"/>
  <c r="J51" i="7"/>
  <c r="D52" i="12" s="1"/>
  <c r="J51" i="11"/>
  <c r="E52" i="12"/>
  <c r="J51" i="8"/>
  <c r="F52" i="12" s="1"/>
  <c r="J51" i="9"/>
  <c r="G52" i="12"/>
  <c r="J52" i="2"/>
  <c r="C53" i="12" s="1"/>
  <c r="J52" i="7"/>
  <c r="D53" i="12"/>
  <c r="J52" i="11"/>
  <c r="E53" i="12" s="1"/>
  <c r="J52" i="8"/>
  <c r="F53" i="12"/>
  <c r="J52" i="9"/>
  <c r="G53" i="12" s="1"/>
  <c r="J53" i="2"/>
  <c r="C54" i="12"/>
  <c r="J53" i="7"/>
  <c r="D54" i="12" s="1"/>
  <c r="J53" i="11"/>
  <c r="E54" i="12"/>
  <c r="J53" i="8"/>
  <c r="F54" i="12" s="1"/>
  <c r="J53" i="9"/>
  <c r="G54" i="12"/>
  <c r="J54" i="2"/>
  <c r="C55" i="12" s="1"/>
  <c r="J54" i="7"/>
  <c r="D55" i="12"/>
  <c r="J54" i="11"/>
  <c r="E55" i="12" s="1"/>
  <c r="J54" i="8"/>
  <c r="F55" i="12"/>
  <c r="J54" i="9"/>
  <c r="G55" i="12" s="1"/>
  <c r="J55" i="2"/>
  <c r="C56" i="12"/>
  <c r="J55" i="7"/>
  <c r="D56" i="12" s="1"/>
  <c r="J55" i="11"/>
  <c r="E56" i="12"/>
  <c r="J55" i="8"/>
  <c r="F56" i="12" s="1"/>
  <c r="J55" i="9"/>
  <c r="G56" i="12"/>
  <c r="J56" i="2"/>
  <c r="C57" i="12" s="1"/>
  <c r="J56" i="7"/>
  <c r="D57" i="12"/>
  <c r="J56" i="11"/>
  <c r="E57" i="12" s="1"/>
  <c r="J56" i="8"/>
  <c r="F57" i="12"/>
  <c r="J56" i="9"/>
  <c r="G57" i="12" s="1"/>
  <c r="J57" i="2"/>
  <c r="C58" i="12"/>
  <c r="J57" i="7"/>
  <c r="D58" i="12" s="1"/>
  <c r="J57" i="11"/>
  <c r="E58" i="12"/>
  <c r="J57" i="8"/>
  <c r="F58" i="12" s="1"/>
  <c r="J57" i="9"/>
  <c r="G58" i="12"/>
  <c r="J58" i="2"/>
  <c r="C59" i="12" s="1"/>
  <c r="J58" i="7"/>
  <c r="D59" i="12"/>
  <c r="J58" i="11"/>
  <c r="E59" i="12" s="1"/>
  <c r="J58" i="8"/>
  <c r="F59" i="12"/>
  <c r="J58" i="9"/>
  <c r="G59" i="12" s="1"/>
  <c r="J59" i="2"/>
  <c r="C60" i="12"/>
  <c r="J59" i="7"/>
  <c r="D60" i="12" s="1"/>
  <c r="J59" i="11"/>
  <c r="E60" i="12"/>
  <c r="J59" i="8"/>
  <c r="F60" i="12" s="1"/>
  <c r="J59" i="9"/>
  <c r="G60" i="12"/>
  <c r="J60" i="2"/>
  <c r="C61" i="12" s="1"/>
  <c r="J60" i="7"/>
  <c r="D61" i="12"/>
  <c r="J60" i="11"/>
  <c r="E61" i="12" s="1"/>
  <c r="J60" i="8"/>
  <c r="F61" i="12"/>
  <c r="J60" i="9"/>
  <c r="G61" i="12" s="1"/>
  <c r="J61" i="2"/>
  <c r="C62" i="12"/>
  <c r="J61" i="7"/>
  <c r="D62" i="12" s="1"/>
  <c r="J61" i="11"/>
  <c r="E62" i="12" s="1"/>
  <c r="J61" i="8"/>
  <c r="F62" i="12" s="1"/>
  <c r="J61" i="9"/>
  <c r="G62" i="12" s="1"/>
  <c r="J62" i="2"/>
  <c r="C63" i="12" s="1"/>
  <c r="J62" i="7"/>
  <c r="D63" i="12" s="1"/>
  <c r="J62" i="11"/>
  <c r="E63" i="12" s="1"/>
  <c r="J62" i="8"/>
  <c r="F63" i="12" s="1"/>
  <c r="J62" i="9"/>
  <c r="G63" i="12" s="1"/>
  <c r="J63" i="2"/>
  <c r="C64" i="12" s="1"/>
  <c r="J63" i="7"/>
  <c r="D64" i="12" s="1"/>
  <c r="J63" i="11"/>
  <c r="E64" i="12" s="1"/>
  <c r="J63" i="8"/>
  <c r="F64" i="12" s="1"/>
  <c r="J63" i="9"/>
  <c r="G64" i="12" s="1"/>
  <c r="J64" i="2"/>
  <c r="C65" i="12" s="1"/>
  <c r="J64" i="7"/>
  <c r="D65" i="12" s="1"/>
  <c r="J64" i="11"/>
  <c r="E65" i="12" s="1"/>
  <c r="J64" i="8"/>
  <c r="F65" i="12" s="1"/>
  <c r="J64" i="9"/>
  <c r="G65" i="12" s="1"/>
  <c r="J65" i="2"/>
  <c r="C66" i="12" s="1"/>
  <c r="J65" i="7"/>
  <c r="D66" i="12" s="1"/>
  <c r="J65" i="11"/>
  <c r="E66" i="12" s="1"/>
  <c r="J65" i="8"/>
  <c r="F66" i="12" s="1"/>
  <c r="J65" i="9"/>
  <c r="G66" i="12" s="1"/>
  <c r="J66" i="2"/>
  <c r="C67" i="12" s="1"/>
  <c r="J66" i="7"/>
  <c r="D67" i="12" s="1"/>
  <c r="J66" i="11"/>
  <c r="E67" i="12" s="1"/>
  <c r="J66" i="8"/>
  <c r="F67" i="12" s="1"/>
  <c r="J66" i="9"/>
  <c r="G67" i="12" s="1"/>
  <c r="J67" i="2"/>
  <c r="C68" i="12" s="1"/>
  <c r="J67" i="7"/>
  <c r="D68" i="12" s="1"/>
  <c r="J67" i="11"/>
  <c r="E68" i="12" s="1"/>
  <c r="J67" i="8"/>
  <c r="F68" i="12" s="1"/>
  <c r="J67" i="9"/>
  <c r="G68" i="12" s="1"/>
  <c r="J68" i="2"/>
  <c r="C69" i="12" s="1"/>
  <c r="J68" i="7"/>
  <c r="D69" i="12" s="1"/>
  <c r="J68" i="11"/>
  <c r="E69" i="12" s="1"/>
  <c r="J68" i="8"/>
  <c r="F69" i="12" s="1"/>
  <c r="J68" i="9"/>
  <c r="G69" i="12" s="1"/>
  <c r="J69" i="2"/>
  <c r="C70" i="12" s="1"/>
  <c r="J69" i="7"/>
  <c r="D70" i="12" s="1"/>
  <c r="J69" i="11"/>
  <c r="E70" i="12" s="1"/>
  <c r="J69" i="8"/>
  <c r="F70" i="12" s="1"/>
  <c r="J69" i="9"/>
  <c r="G70" i="12" s="1"/>
  <c r="J70" i="2"/>
  <c r="C71" i="12" s="1"/>
  <c r="J70" i="7"/>
  <c r="D71" i="12" s="1"/>
  <c r="J70" i="11"/>
  <c r="E71" i="12" s="1"/>
  <c r="J70" i="8"/>
  <c r="F71" i="12" s="1"/>
  <c r="J70" i="9"/>
  <c r="G71" i="12" s="1"/>
  <c r="J71" i="2"/>
  <c r="C72" i="12" s="1"/>
  <c r="J71" i="7"/>
  <c r="D72" i="12" s="1"/>
  <c r="J71" i="11"/>
  <c r="E72" i="12" s="1"/>
  <c r="J71" i="8"/>
  <c r="F72" i="12" s="1"/>
  <c r="J71" i="9"/>
  <c r="G72" i="12" s="1"/>
  <c r="J72" i="2"/>
  <c r="C73" i="12" s="1"/>
  <c r="J72" i="7"/>
  <c r="D73" i="12" s="1"/>
  <c r="J72" i="11"/>
  <c r="E73" i="12" s="1"/>
  <c r="J72" i="8"/>
  <c r="F73" i="12" s="1"/>
  <c r="J72" i="9"/>
  <c r="G73" i="12" s="1"/>
  <c r="J73" i="2"/>
  <c r="C74" i="12" s="1"/>
  <c r="J73" i="7"/>
  <c r="D74" i="12" s="1"/>
  <c r="J73" i="11"/>
  <c r="E74" i="12" s="1"/>
  <c r="J73" i="8"/>
  <c r="F74" i="12" s="1"/>
  <c r="J73" i="9"/>
  <c r="G74" i="12" s="1"/>
  <c r="J74" i="2"/>
  <c r="C75" i="12" s="1"/>
  <c r="J74" i="7"/>
  <c r="D75" i="12" s="1"/>
  <c r="J74" i="11"/>
  <c r="E75" i="12" s="1"/>
  <c r="J74" i="8"/>
  <c r="F75" i="12" s="1"/>
  <c r="J74" i="9"/>
  <c r="G75" i="12" s="1"/>
  <c r="J75" i="2"/>
  <c r="C76" i="12" s="1"/>
  <c r="J75" i="7"/>
  <c r="D76" i="12" s="1"/>
  <c r="J75" i="11"/>
  <c r="E76" i="12" s="1"/>
  <c r="J75" i="8"/>
  <c r="F76" i="12" s="1"/>
  <c r="J75" i="9"/>
  <c r="G76" i="12" s="1"/>
  <c r="J76" i="2"/>
  <c r="C77" i="12" s="1"/>
  <c r="J76" i="7"/>
  <c r="D77" i="12" s="1"/>
  <c r="J76" i="11"/>
  <c r="E77" i="12" s="1"/>
  <c r="J76" i="8"/>
  <c r="F77" i="12" s="1"/>
  <c r="J76" i="9"/>
  <c r="G77" i="12" s="1"/>
  <c r="J77" i="2"/>
  <c r="C78" i="12" s="1"/>
  <c r="J77" i="7"/>
  <c r="D78" i="12" s="1"/>
  <c r="J77" i="11"/>
  <c r="E78" i="12" s="1"/>
  <c r="J77" i="8"/>
  <c r="F78" i="12" s="1"/>
  <c r="J77" i="9"/>
  <c r="G78" i="12" s="1"/>
  <c r="J78" i="2"/>
  <c r="C79" i="12" s="1"/>
  <c r="J78" i="7"/>
  <c r="D79" i="12" s="1"/>
  <c r="J78" i="11"/>
  <c r="E79" i="12" s="1"/>
  <c r="J78" i="8"/>
  <c r="F79" i="12" s="1"/>
  <c r="J78" i="9"/>
  <c r="G79" i="12" s="1"/>
  <c r="J79" i="2"/>
  <c r="C80" i="12" s="1"/>
  <c r="J79" i="7"/>
  <c r="D80" i="12" s="1"/>
  <c r="J79" i="11"/>
  <c r="E80" i="12" s="1"/>
  <c r="J79" i="8"/>
  <c r="F80" i="12" s="1"/>
  <c r="J79" i="9"/>
  <c r="G80" i="12" s="1"/>
  <c r="J80" i="2"/>
  <c r="C81" i="12" s="1"/>
  <c r="J80" i="7"/>
  <c r="D81" i="12" s="1"/>
  <c r="J80" i="11"/>
  <c r="E81" i="12" s="1"/>
  <c r="J80" i="8"/>
  <c r="F81" i="12" s="1"/>
  <c r="J80" i="9"/>
  <c r="G81" i="12" s="1"/>
  <c r="J81" i="2"/>
  <c r="C82" i="12" s="1"/>
  <c r="J81" i="7"/>
  <c r="D82" i="12" s="1"/>
  <c r="J81" i="11"/>
  <c r="E82" i="12" s="1"/>
  <c r="J81" i="8"/>
  <c r="F82" i="12" s="1"/>
  <c r="J81" i="9"/>
  <c r="G82" i="12" s="1"/>
  <c r="J82" i="2"/>
  <c r="C83" i="12" s="1"/>
  <c r="J82" i="7"/>
  <c r="D83" i="12" s="1"/>
  <c r="J82" i="11"/>
  <c r="E83" i="12" s="1"/>
  <c r="J82" i="8"/>
  <c r="F83" i="12" s="1"/>
  <c r="J82" i="9"/>
  <c r="G83" i="12" s="1"/>
  <c r="J83" i="2"/>
  <c r="C84" i="12" s="1"/>
  <c r="J83" i="7"/>
  <c r="D84" i="12" s="1"/>
  <c r="J83" i="11"/>
  <c r="E84" i="12" s="1"/>
  <c r="J83" i="8"/>
  <c r="F84" i="12" s="1"/>
  <c r="J83" i="9"/>
  <c r="G84" i="12" s="1"/>
  <c r="J84" i="2"/>
  <c r="C85" i="12" s="1"/>
  <c r="J84" i="7"/>
  <c r="D85" i="12" s="1"/>
  <c r="J84" i="11"/>
  <c r="E85" i="12" s="1"/>
  <c r="J84" i="8"/>
  <c r="F85" i="12" s="1"/>
  <c r="J84" i="9"/>
  <c r="G85" i="12" s="1"/>
  <c r="J85" i="2"/>
  <c r="C86" i="12" s="1"/>
  <c r="J85" i="7"/>
  <c r="D86" i="12" s="1"/>
  <c r="J85" i="11"/>
  <c r="E86" i="12" s="1"/>
  <c r="J85" i="8"/>
  <c r="F86" i="12" s="1"/>
  <c r="J85" i="9"/>
  <c r="G86" i="12" s="1"/>
  <c r="J86" i="2"/>
  <c r="C87" i="12" s="1"/>
  <c r="J86" i="7"/>
  <c r="D87" i="12" s="1"/>
  <c r="J86" i="11"/>
  <c r="E87" i="12" s="1"/>
  <c r="J86" i="8"/>
  <c r="F87" i="12" s="1"/>
  <c r="J86" i="9"/>
  <c r="G87" i="12" s="1"/>
  <c r="J87" i="2"/>
  <c r="C88" i="12" s="1"/>
  <c r="J87" i="7"/>
  <c r="D88" i="12" s="1"/>
  <c r="J87" i="11"/>
  <c r="E88" i="12" s="1"/>
  <c r="J87" i="8"/>
  <c r="F88" i="12" s="1"/>
  <c r="J87" i="9"/>
  <c r="G88" i="12" s="1"/>
  <c r="J88" i="2"/>
  <c r="C89" i="12" s="1"/>
  <c r="J88" i="7"/>
  <c r="D89" i="12" s="1"/>
  <c r="J88" i="11"/>
  <c r="E89" i="12" s="1"/>
  <c r="J88" i="8"/>
  <c r="F89" i="12" s="1"/>
  <c r="J88" i="9"/>
  <c r="G89" i="12" s="1"/>
  <c r="J89" i="2"/>
  <c r="C90" i="12" s="1"/>
  <c r="J89" i="7"/>
  <c r="D90" i="12" s="1"/>
  <c r="J89" i="11"/>
  <c r="E90" i="12" s="1"/>
  <c r="J89" i="8"/>
  <c r="F90" i="12" s="1"/>
  <c r="J89" i="9"/>
  <c r="G90" i="12" s="1"/>
  <c r="J90" i="2"/>
  <c r="C91" i="12" s="1"/>
  <c r="J90" i="7"/>
  <c r="D91" i="12" s="1"/>
  <c r="J90" i="11"/>
  <c r="E91" i="12" s="1"/>
  <c r="J90" i="8"/>
  <c r="F91" i="12" s="1"/>
  <c r="J90" i="9"/>
  <c r="G91" i="12" s="1"/>
  <c r="J91" i="2"/>
  <c r="C92" i="12" s="1"/>
  <c r="J91" i="7"/>
  <c r="D92" i="12" s="1"/>
  <c r="J91" i="11"/>
  <c r="E92" i="12" s="1"/>
  <c r="J91" i="8"/>
  <c r="F92" i="12" s="1"/>
  <c r="J91" i="9"/>
  <c r="G92" i="12" s="1"/>
  <c r="J92" i="2"/>
  <c r="C93" i="12" s="1"/>
  <c r="J92" i="7"/>
  <c r="D93" i="12" s="1"/>
  <c r="J92" i="11"/>
  <c r="E93" i="12" s="1"/>
  <c r="J92" i="8"/>
  <c r="F93" i="12" s="1"/>
  <c r="J92" i="9"/>
  <c r="G93" i="12" s="1"/>
  <c r="J93" i="2"/>
  <c r="C94" i="12" s="1"/>
  <c r="J93" i="7"/>
  <c r="D94" i="12" s="1"/>
  <c r="J93" i="11"/>
  <c r="E94" i="12" s="1"/>
  <c r="J93" i="8"/>
  <c r="F94" i="12" s="1"/>
  <c r="J93" i="9"/>
  <c r="G94" i="12" s="1"/>
  <c r="J94" i="2"/>
  <c r="C95" i="12" s="1"/>
  <c r="J94" i="7"/>
  <c r="D95" i="12" s="1"/>
  <c r="J94" i="11"/>
  <c r="E95" i="12" s="1"/>
  <c r="J94" i="8"/>
  <c r="F95" i="12" s="1"/>
  <c r="J94" i="9"/>
  <c r="G95" i="12" s="1"/>
  <c r="J95" i="2"/>
  <c r="C96" i="12" s="1"/>
  <c r="J95" i="7"/>
  <c r="D96" i="12" s="1"/>
  <c r="J95" i="11"/>
  <c r="E96" i="12" s="1"/>
  <c r="J95" i="8"/>
  <c r="F96" i="12" s="1"/>
  <c r="J95" i="9"/>
  <c r="G96" i="12" s="1"/>
  <c r="J96" i="2"/>
  <c r="C97" i="12" s="1"/>
  <c r="J96" i="7"/>
  <c r="D97" i="12" s="1"/>
  <c r="J96" i="11"/>
  <c r="E97" i="12" s="1"/>
  <c r="J96" i="8"/>
  <c r="F97" i="12" s="1"/>
  <c r="J96" i="9"/>
  <c r="G97" i="12" s="1"/>
  <c r="J97" i="2"/>
  <c r="C98" i="12" s="1"/>
  <c r="J97" i="7"/>
  <c r="D98" i="12" s="1"/>
  <c r="J97" i="11"/>
  <c r="E98" i="12" s="1"/>
  <c r="J97" i="8"/>
  <c r="F98" i="12" s="1"/>
  <c r="J97" i="9"/>
  <c r="G98" i="12" s="1"/>
  <c r="J98" i="2"/>
  <c r="C99" i="12" s="1"/>
  <c r="J98" i="7"/>
  <c r="D99" i="12" s="1"/>
  <c r="J98" i="11"/>
  <c r="E99" i="12" s="1"/>
  <c r="J98" i="8"/>
  <c r="F99" i="12" s="1"/>
  <c r="J98" i="9"/>
  <c r="G99" i="12" s="1"/>
  <c r="J99" i="2"/>
  <c r="C100" i="12" s="1"/>
  <c r="J99" i="7"/>
  <c r="D100" i="12" s="1"/>
  <c r="J99" i="11"/>
  <c r="E100" i="12" s="1"/>
  <c r="J99" i="8"/>
  <c r="F100" i="12" s="1"/>
  <c r="J99" i="9"/>
  <c r="G100" i="12" s="1"/>
  <c r="J100" i="2"/>
  <c r="C101" i="12" s="1"/>
  <c r="J100" i="7"/>
  <c r="D101" i="12" s="1"/>
  <c r="J100" i="11"/>
  <c r="E101" i="12" s="1"/>
  <c r="J100" i="8"/>
  <c r="F101" i="12" s="1"/>
  <c r="J100" i="9"/>
  <c r="G101" i="12" s="1"/>
  <c r="J101" i="2"/>
  <c r="C102" i="12" s="1"/>
  <c r="J101" i="7"/>
  <c r="D102" i="12" s="1"/>
  <c r="J101" i="11"/>
  <c r="E102" i="12" s="1"/>
  <c r="J101" i="8"/>
  <c r="F102" i="12" s="1"/>
  <c r="J101" i="9"/>
  <c r="G102" i="12" s="1"/>
  <c r="J102" i="2"/>
  <c r="C103" i="12" s="1"/>
  <c r="J102" i="7"/>
  <c r="D103" i="12" s="1"/>
  <c r="J102" i="11"/>
  <c r="E103" i="12" s="1"/>
  <c r="J102" i="8"/>
  <c r="F103" i="12" s="1"/>
  <c r="J102" i="9"/>
  <c r="G103" i="12" s="1"/>
  <c r="J103" i="2"/>
  <c r="C104" i="12" s="1"/>
  <c r="J103" i="7"/>
  <c r="D104" i="12" s="1"/>
  <c r="J103" i="11"/>
  <c r="E104" i="12" s="1"/>
  <c r="J103" i="8"/>
  <c r="F104" i="12" s="1"/>
  <c r="J103" i="9"/>
  <c r="G104" i="12" s="1"/>
  <c r="J104" i="2"/>
  <c r="C105" i="12" s="1"/>
  <c r="J104" i="7"/>
  <c r="D105" i="12" s="1"/>
  <c r="J104" i="11"/>
  <c r="E105" i="12" s="1"/>
  <c r="J104" i="8"/>
  <c r="F105" i="12" s="1"/>
  <c r="J104" i="9"/>
  <c r="G105" i="12" s="1"/>
  <c r="J105" i="2"/>
  <c r="C106" i="12" s="1"/>
  <c r="J105" i="7"/>
  <c r="D106" i="12" s="1"/>
  <c r="J105" i="11"/>
  <c r="E106" i="12" s="1"/>
  <c r="J105" i="8"/>
  <c r="F106" i="12" s="1"/>
  <c r="J105" i="9"/>
  <c r="G106" i="12" s="1"/>
  <c r="J106" i="2"/>
  <c r="C107" i="12" s="1"/>
  <c r="J106" i="7"/>
  <c r="D107" i="12" s="1"/>
  <c r="J106" i="11"/>
  <c r="E107" i="12" s="1"/>
  <c r="J106" i="8"/>
  <c r="F107" i="12" s="1"/>
  <c r="J106" i="9"/>
  <c r="G107" i="12" s="1"/>
  <c r="J107" i="2"/>
  <c r="C108" i="12" s="1"/>
  <c r="J107" i="7"/>
  <c r="D108" i="12" s="1"/>
  <c r="J107" i="11"/>
  <c r="E108" i="12" s="1"/>
  <c r="J107" i="8"/>
  <c r="F108" i="12" s="1"/>
  <c r="J107" i="9"/>
  <c r="G108" i="12" s="1"/>
  <c r="J4" i="9"/>
  <c r="G5" i="12" s="1"/>
  <c r="J4" i="8"/>
  <c r="F5" i="12" s="1"/>
  <c r="J4" i="11"/>
  <c r="E5" i="12" s="1"/>
  <c r="J4" i="7"/>
  <c r="D5" i="12" s="1"/>
  <c r="J4" i="2"/>
  <c r="C5" i="12" s="1"/>
  <c r="R3" i="18"/>
  <c r="X25" i="18"/>
  <c r="Y25" i="18" s="1"/>
  <c r="X26" i="18"/>
  <c r="Y26" i="18"/>
  <c r="X27" i="18"/>
  <c r="Y27" i="18" s="1"/>
  <c r="X28" i="18"/>
  <c r="Y28" i="18"/>
  <c r="X29" i="18"/>
  <c r="Y29" i="18" s="1"/>
  <c r="X30" i="18"/>
  <c r="Y30" i="18"/>
  <c r="X31" i="18"/>
  <c r="Y31" i="18" s="1"/>
  <c r="X32" i="18"/>
  <c r="Y32" i="18"/>
  <c r="X33" i="18"/>
  <c r="Y33" i="18" s="1"/>
  <c r="X34" i="18"/>
  <c r="Y34" i="18"/>
  <c r="X35" i="18"/>
  <c r="Y35" i="18" s="1"/>
  <c r="X36" i="18"/>
  <c r="Y36" i="18"/>
  <c r="X37" i="18"/>
  <c r="Y37" i="18" s="1"/>
  <c r="X38" i="18"/>
  <c r="Y38" i="18"/>
  <c r="X39" i="18"/>
  <c r="Y39" i="18" s="1"/>
  <c r="X40" i="18"/>
  <c r="Y40" i="18"/>
  <c r="X41" i="18"/>
  <c r="Y41" i="18" s="1"/>
  <c r="X42" i="18"/>
  <c r="Y42" i="18"/>
  <c r="X43" i="18"/>
  <c r="Y43" i="18" s="1"/>
  <c r="X44" i="18"/>
  <c r="Y44" i="18"/>
  <c r="X45" i="18"/>
  <c r="Y45" i="18" s="1"/>
  <c r="X46" i="18"/>
  <c r="Y46" i="18"/>
  <c r="X47" i="18"/>
  <c r="Y47" i="18" s="1"/>
  <c r="X48" i="18"/>
  <c r="Y48" i="18"/>
  <c r="X49" i="18"/>
  <c r="Y49" i="18" s="1"/>
  <c r="X50" i="18"/>
  <c r="Y50" i="18"/>
  <c r="X51" i="18"/>
  <c r="Y51" i="18" s="1"/>
  <c r="X52" i="18"/>
  <c r="Y52" i="18"/>
  <c r="X53" i="18"/>
  <c r="Y53" i="18" s="1"/>
  <c r="X54" i="18"/>
  <c r="Y54" i="18"/>
  <c r="X55" i="18"/>
  <c r="Y55" i="18" s="1"/>
  <c r="X56" i="18"/>
  <c r="Y56" i="18"/>
  <c r="X57" i="18"/>
  <c r="Y57" i="18" s="1"/>
  <c r="X58" i="18"/>
  <c r="Y58" i="18"/>
  <c r="X59" i="18"/>
  <c r="Y59" i="18" s="1"/>
  <c r="X60" i="18"/>
  <c r="Y60" i="18"/>
  <c r="X61" i="18"/>
  <c r="Y61" i="18" s="1"/>
  <c r="X62" i="18"/>
  <c r="Y62" i="18"/>
  <c r="X63" i="18"/>
  <c r="Y63" i="18" s="1"/>
  <c r="X64" i="18"/>
  <c r="Y64" i="18"/>
  <c r="X65" i="18"/>
  <c r="Y65" i="18" s="1"/>
  <c r="X66" i="18"/>
  <c r="Y66" i="18"/>
  <c r="X67" i="18"/>
  <c r="Y67" i="18" s="1"/>
  <c r="X68" i="18"/>
  <c r="Y68" i="18"/>
  <c r="X69" i="18"/>
  <c r="Y69" i="18" s="1"/>
  <c r="X70" i="18"/>
  <c r="Y70" i="18"/>
  <c r="X71" i="18"/>
  <c r="Y71" i="18" s="1"/>
  <c r="X72" i="18"/>
  <c r="Y72" i="18"/>
  <c r="X73" i="18"/>
  <c r="Y73" i="18" s="1"/>
  <c r="X74" i="18"/>
  <c r="Y74" i="18"/>
  <c r="X75" i="18"/>
  <c r="Y75" i="18" s="1"/>
  <c r="X76" i="18"/>
  <c r="Y76" i="18"/>
  <c r="X77" i="18"/>
  <c r="Y77" i="18" s="1"/>
  <c r="X78" i="18"/>
  <c r="Y78" i="18"/>
  <c r="X79" i="18"/>
  <c r="Y79" i="18" s="1"/>
  <c r="X80" i="18"/>
  <c r="Y80" i="18"/>
  <c r="X81" i="18"/>
  <c r="Y81" i="18" s="1"/>
  <c r="X82" i="18"/>
  <c r="Y82" i="18"/>
  <c r="X83" i="18"/>
  <c r="Y83" i="18" s="1"/>
  <c r="X84" i="18"/>
  <c r="Y84" i="18"/>
  <c r="X85" i="18"/>
  <c r="Y85" i="18" s="1"/>
  <c r="X86" i="18"/>
  <c r="Y86" i="18"/>
  <c r="X87" i="18"/>
  <c r="Y87" i="18" s="1"/>
  <c r="X88" i="18"/>
  <c r="Y88" i="18"/>
  <c r="X89" i="18"/>
  <c r="Y89" i="18" s="1"/>
  <c r="X90" i="18"/>
  <c r="Y90" i="18"/>
  <c r="X91" i="18"/>
  <c r="Y91" i="18" s="1"/>
  <c r="X92" i="18"/>
  <c r="Y92" i="18"/>
  <c r="X93" i="18"/>
  <c r="Y93" i="18" s="1"/>
  <c r="X94" i="18"/>
  <c r="Y94" i="18"/>
  <c r="X95" i="18"/>
  <c r="Y95" i="18" s="1"/>
  <c r="X96" i="18"/>
  <c r="Y96" i="18"/>
  <c r="X97" i="18"/>
  <c r="Y97" i="18" s="1"/>
  <c r="X98" i="18"/>
  <c r="Y98" i="18" s="1"/>
  <c r="X99" i="18"/>
  <c r="Y99" i="18" s="1"/>
  <c r="X100" i="18"/>
  <c r="Y100" i="18" s="1"/>
  <c r="X101" i="18"/>
  <c r="Y101" i="18" s="1"/>
  <c r="X102" i="18"/>
  <c r="Y102" i="18" s="1"/>
  <c r="X103" i="18"/>
  <c r="Y103" i="18" s="1"/>
  <c r="X104" i="18"/>
  <c r="Y104" i="18" s="1"/>
  <c r="X105" i="18"/>
  <c r="Y105" i="18" s="1"/>
  <c r="X106" i="18"/>
  <c r="Y106" i="18" s="1"/>
  <c r="X107" i="18"/>
  <c r="Y107" i="18" s="1"/>
  <c r="AD4" i="18"/>
  <c r="AD5" i="18"/>
  <c r="AD6" i="18"/>
  <c r="AD109" i="18" s="1"/>
  <c r="R11" i="18" s="1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52" i="18"/>
  <c r="AD53" i="18"/>
  <c r="AD54" i="18"/>
  <c r="AD55" i="18"/>
  <c r="AD56" i="18"/>
  <c r="AD57" i="18"/>
  <c r="AD58" i="18"/>
  <c r="AD59" i="18"/>
  <c r="AD60" i="18"/>
  <c r="AD61" i="18"/>
  <c r="AD62" i="18"/>
  <c r="AD63" i="18"/>
  <c r="AD64" i="18"/>
  <c r="AD65" i="18"/>
  <c r="AD66" i="18"/>
  <c r="AD67" i="18"/>
  <c r="AD68" i="18"/>
  <c r="AD69" i="18"/>
  <c r="AD70" i="18"/>
  <c r="AD71" i="18"/>
  <c r="AD72" i="18"/>
  <c r="AD73" i="18"/>
  <c r="AD74" i="18"/>
  <c r="AD75" i="18"/>
  <c r="AD76" i="18"/>
  <c r="AD77" i="18"/>
  <c r="AD78" i="18"/>
  <c r="AD79" i="18"/>
  <c r="AD80" i="18"/>
  <c r="AD81" i="18"/>
  <c r="AD82" i="18"/>
  <c r="AD83" i="18"/>
  <c r="AD84" i="18"/>
  <c r="AD85" i="18"/>
  <c r="AD86" i="18"/>
  <c r="AD87" i="18"/>
  <c r="AD88" i="18"/>
  <c r="AD89" i="18"/>
  <c r="AD90" i="18"/>
  <c r="AD91" i="18"/>
  <c r="AD92" i="18"/>
  <c r="AD93" i="18"/>
  <c r="AD94" i="18"/>
  <c r="AD95" i="18"/>
  <c r="AD96" i="18"/>
  <c r="AD97" i="18"/>
  <c r="AD98" i="18"/>
  <c r="AD99" i="18"/>
  <c r="AD100" i="18"/>
  <c r="AD101" i="18"/>
  <c r="AD102" i="18"/>
  <c r="AD103" i="18"/>
  <c r="AD104" i="18"/>
  <c r="AD105" i="18"/>
  <c r="AD106" i="18"/>
  <c r="AD107" i="18"/>
  <c r="N107" i="18"/>
  <c r="O107" i="18"/>
  <c r="K107" i="18"/>
  <c r="N106" i="18"/>
  <c r="O106" i="18" s="1"/>
  <c r="K106" i="18"/>
  <c r="N105" i="18"/>
  <c r="O105" i="18"/>
  <c r="K105" i="18"/>
  <c r="N104" i="18"/>
  <c r="O104" i="18" s="1"/>
  <c r="K104" i="18"/>
  <c r="N103" i="18"/>
  <c r="O103" i="18"/>
  <c r="K103" i="18"/>
  <c r="N102" i="18"/>
  <c r="O102" i="18" s="1"/>
  <c r="K102" i="18"/>
  <c r="N101" i="18"/>
  <c r="O101" i="18"/>
  <c r="K101" i="18"/>
  <c r="N100" i="18"/>
  <c r="O100" i="18" s="1"/>
  <c r="K100" i="18"/>
  <c r="N99" i="18"/>
  <c r="O99" i="18"/>
  <c r="K99" i="18"/>
  <c r="N98" i="18"/>
  <c r="O98" i="18" s="1"/>
  <c r="K98" i="18"/>
  <c r="N97" i="18"/>
  <c r="O97" i="18"/>
  <c r="K97" i="18"/>
  <c r="N96" i="18"/>
  <c r="O96" i="18" s="1"/>
  <c r="K96" i="18"/>
  <c r="N95" i="18"/>
  <c r="O95" i="18"/>
  <c r="K95" i="18"/>
  <c r="N94" i="18"/>
  <c r="O94" i="18" s="1"/>
  <c r="K94" i="18"/>
  <c r="N93" i="18"/>
  <c r="O93" i="18"/>
  <c r="K93" i="18"/>
  <c r="N92" i="18"/>
  <c r="O92" i="18" s="1"/>
  <c r="K92" i="18"/>
  <c r="N91" i="18"/>
  <c r="O91" i="18"/>
  <c r="K91" i="18"/>
  <c r="N90" i="18"/>
  <c r="O90" i="18" s="1"/>
  <c r="K90" i="18"/>
  <c r="N89" i="18"/>
  <c r="O89" i="18"/>
  <c r="K89" i="18"/>
  <c r="N88" i="18"/>
  <c r="O88" i="18" s="1"/>
  <c r="K88" i="18"/>
  <c r="N87" i="18"/>
  <c r="O87" i="18"/>
  <c r="K87" i="18"/>
  <c r="N86" i="18"/>
  <c r="O86" i="18" s="1"/>
  <c r="K86" i="18"/>
  <c r="N85" i="18"/>
  <c r="O85" i="18"/>
  <c r="K85" i="18"/>
  <c r="N84" i="18"/>
  <c r="O84" i="18" s="1"/>
  <c r="K84" i="18"/>
  <c r="N83" i="18"/>
  <c r="O83" i="18"/>
  <c r="K83" i="18"/>
  <c r="N82" i="18"/>
  <c r="O82" i="18" s="1"/>
  <c r="K82" i="18"/>
  <c r="N81" i="18"/>
  <c r="O81" i="18"/>
  <c r="K81" i="18"/>
  <c r="N80" i="18"/>
  <c r="O80" i="18" s="1"/>
  <c r="K80" i="18"/>
  <c r="N79" i="18"/>
  <c r="O79" i="18"/>
  <c r="K79" i="18"/>
  <c r="N78" i="18"/>
  <c r="O78" i="18" s="1"/>
  <c r="K78" i="18"/>
  <c r="N77" i="18"/>
  <c r="O77" i="18"/>
  <c r="K77" i="18"/>
  <c r="N76" i="18"/>
  <c r="O76" i="18" s="1"/>
  <c r="K76" i="18"/>
  <c r="N75" i="18"/>
  <c r="O75" i="18"/>
  <c r="K75" i="18"/>
  <c r="N74" i="18"/>
  <c r="O74" i="18" s="1"/>
  <c r="K74" i="18"/>
  <c r="N73" i="18"/>
  <c r="O73" i="18"/>
  <c r="K73" i="18"/>
  <c r="N72" i="18"/>
  <c r="O72" i="18" s="1"/>
  <c r="K72" i="18"/>
  <c r="N71" i="18"/>
  <c r="O71" i="18"/>
  <c r="K71" i="18"/>
  <c r="N70" i="18"/>
  <c r="O70" i="18" s="1"/>
  <c r="K70" i="18"/>
  <c r="N69" i="18"/>
  <c r="O69" i="18"/>
  <c r="K69" i="18"/>
  <c r="N68" i="18"/>
  <c r="O68" i="18" s="1"/>
  <c r="K68" i="18"/>
  <c r="N67" i="18"/>
  <c r="O67" i="18"/>
  <c r="K67" i="18"/>
  <c r="N66" i="18"/>
  <c r="O66" i="18" s="1"/>
  <c r="K66" i="18"/>
  <c r="N65" i="18"/>
  <c r="O65" i="18"/>
  <c r="K65" i="18"/>
  <c r="N64" i="18"/>
  <c r="O64" i="18" s="1"/>
  <c r="K64" i="18"/>
  <c r="N63" i="18"/>
  <c r="O63" i="18"/>
  <c r="K63" i="18"/>
  <c r="N62" i="18"/>
  <c r="O62" i="18" s="1"/>
  <c r="K62" i="18"/>
  <c r="N61" i="18"/>
  <c r="O61" i="18"/>
  <c r="K61" i="18"/>
  <c r="N60" i="18"/>
  <c r="O60" i="18" s="1"/>
  <c r="K60" i="18"/>
  <c r="N59" i="18"/>
  <c r="O59" i="18"/>
  <c r="K59" i="18"/>
  <c r="N58" i="18"/>
  <c r="O58" i="18" s="1"/>
  <c r="K58" i="18"/>
  <c r="N57" i="18"/>
  <c r="O57" i="18"/>
  <c r="K57" i="18"/>
  <c r="N56" i="18"/>
  <c r="O56" i="18" s="1"/>
  <c r="K56" i="18"/>
  <c r="N55" i="18"/>
  <c r="O55" i="18"/>
  <c r="K55" i="18"/>
  <c r="N54" i="18"/>
  <c r="O54" i="18" s="1"/>
  <c r="K54" i="18"/>
  <c r="N53" i="18"/>
  <c r="O53" i="18"/>
  <c r="K53" i="18"/>
  <c r="N52" i="18"/>
  <c r="O52" i="18" s="1"/>
  <c r="K52" i="18"/>
  <c r="N51" i="18"/>
  <c r="O51" i="18"/>
  <c r="K51" i="18"/>
  <c r="N50" i="18"/>
  <c r="O50" i="18" s="1"/>
  <c r="K50" i="18"/>
  <c r="N49" i="18"/>
  <c r="O49" i="18"/>
  <c r="K49" i="18"/>
  <c r="N48" i="18"/>
  <c r="O48" i="18" s="1"/>
  <c r="K48" i="18"/>
  <c r="N47" i="18"/>
  <c r="O47" i="18"/>
  <c r="K47" i="18"/>
  <c r="N46" i="18"/>
  <c r="O46" i="18" s="1"/>
  <c r="K46" i="18"/>
  <c r="N45" i="18"/>
  <c r="O45" i="18"/>
  <c r="K45" i="18"/>
  <c r="N44" i="18"/>
  <c r="O44" i="18" s="1"/>
  <c r="K44" i="18"/>
  <c r="N43" i="18"/>
  <c r="O43" i="18"/>
  <c r="K43" i="18"/>
  <c r="N42" i="18"/>
  <c r="O42" i="18" s="1"/>
  <c r="K42" i="18"/>
  <c r="N41" i="18"/>
  <c r="O41" i="18"/>
  <c r="K41" i="18"/>
  <c r="N40" i="18"/>
  <c r="O40" i="18" s="1"/>
  <c r="K40" i="18"/>
  <c r="N39" i="18"/>
  <c r="O39" i="18"/>
  <c r="K39" i="18"/>
  <c r="N38" i="18"/>
  <c r="O38" i="18" s="1"/>
  <c r="K38" i="18"/>
  <c r="N37" i="18"/>
  <c r="O37" i="18"/>
  <c r="K37" i="18"/>
  <c r="N36" i="18"/>
  <c r="O36" i="18" s="1"/>
  <c r="K36" i="18"/>
  <c r="N35" i="18"/>
  <c r="O35" i="18"/>
  <c r="K35" i="18"/>
  <c r="N34" i="18"/>
  <c r="O34" i="18" s="1"/>
  <c r="K34" i="18"/>
  <c r="N33" i="18"/>
  <c r="O33" i="18"/>
  <c r="K33" i="18"/>
  <c r="N32" i="18"/>
  <c r="O32" i="18" s="1"/>
  <c r="K32" i="18"/>
  <c r="N31" i="18"/>
  <c r="O31" i="18"/>
  <c r="K31" i="18"/>
  <c r="N30" i="18"/>
  <c r="O30" i="18" s="1"/>
  <c r="K30" i="18"/>
  <c r="N29" i="18"/>
  <c r="O29" i="18"/>
  <c r="K29" i="18"/>
  <c r="N28" i="18"/>
  <c r="O28" i="18" s="1"/>
  <c r="K28" i="18"/>
  <c r="N27" i="18"/>
  <c r="O27" i="18"/>
  <c r="K27" i="18"/>
  <c r="N26" i="18"/>
  <c r="O26" i="18" s="1"/>
  <c r="K26" i="18"/>
  <c r="N25" i="18"/>
  <c r="O25" i="18"/>
  <c r="K25" i="18"/>
  <c r="N24" i="18"/>
  <c r="O24" i="18" s="1"/>
  <c r="K24" i="18"/>
  <c r="N23" i="18"/>
  <c r="O23" i="18"/>
  <c r="K23" i="18"/>
  <c r="N22" i="18"/>
  <c r="O22" i="18" s="1"/>
  <c r="K22" i="18"/>
  <c r="N21" i="18"/>
  <c r="O21" i="18"/>
  <c r="K21" i="18"/>
  <c r="N20" i="18"/>
  <c r="O20" i="18" s="1"/>
  <c r="K20" i="18"/>
  <c r="N19" i="18"/>
  <c r="O19" i="18"/>
  <c r="K19" i="18"/>
  <c r="R18" i="18"/>
  <c r="N18" i="18"/>
  <c r="O18" i="18"/>
  <c r="K18" i="18"/>
  <c r="R17" i="18"/>
  <c r="N17" i="18"/>
  <c r="O17" i="18"/>
  <c r="K17" i="18"/>
  <c r="R12" i="18"/>
  <c r="N16" i="18"/>
  <c r="O16" i="18" s="1"/>
  <c r="K16" i="18"/>
  <c r="N15" i="18"/>
  <c r="O15" i="18" s="1"/>
  <c r="K15" i="18"/>
  <c r="N14" i="18"/>
  <c r="O14" i="18"/>
  <c r="K14" i="18"/>
  <c r="R13" i="18"/>
  <c r="N13" i="18"/>
  <c r="O13" i="18"/>
  <c r="K13" i="18"/>
  <c r="N12" i="18"/>
  <c r="O12" i="18" s="1"/>
  <c r="K12" i="18"/>
  <c r="N11" i="18"/>
  <c r="O11" i="18" s="1"/>
  <c r="K11" i="18"/>
  <c r="R10" i="18"/>
  <c r="N10" i="18"/>
  <c r="O10" i="18" s="1"/>
  <c r="K10" i="18"/>
  <c r="R9" i="18"/>
  <c r="N9" i="18"/>
  <c r="O9" i="18" s="1"/>
  <c r="K9" i="18"/>
  <c r="R8" i="18"/>
  <c r="N8" i="18"/>
  <c r="O8" i="18" s="1"/>
  <c r="K8" i="18"/>
  <c r="N7" i="18"/>
  <c r="O7" i="18"/>
  <c r="K7" i="18"/>
  <c r="N4" i="18"/>
  <c r="U6" i="18" s="1"/>
  <c r="N5" i="18"/>
  <c r="N6" i="18"/>
  <c r="O6" i="18" s="1"/>
  <c r="R6" i="18"/>
  <c r="K6" i="18"/>
  <c r="U5" i="18"/>
  <c r="R5" i="18"/>
  <c r="O5" i="18"/>
  <c r="K5" i="18"/>
  <c r="O4" i="18"/>
  <c r="U4" i="18" s="1"/>
  <c r="K4" i="18"/>
  <c r="U3" i="18"/>
  <c r="R3" i="17"/>
  <c r="X85" i="17"/>
  <c r="Y85" i="17" s="1"/>
  <c r="X93" i="17"/>
  <c r="Y93" i="17" s="1"/>
  <c r="X101" i="17"/>
  <c r="Y101" i="17" s="1"/>
  <c r="AD7" i="17"/>
  <c r="AD13" i="17"/>
  <c r="AD18" i="17"/>
  <c r="AD29" i="17"/>
  <c r="AD34" i="17"/>
  <c r="AD39" i="17"/>
  <c r="AD50" i="17"/>
  <c r="AD55" i="17"/>
  <c r="AD61" i="17"/>
  <c r="AD71" i="17"/>
  <c r="AD77" i="17"/>
  <c r="AD82" i="17"/>
  <c r="AD93" i="17"/>
  <c r="AD98" i="17"/>
  <c r="AD103" i="17"/>
  <c r="N107" i="17"/>
  <c r="O107" i="17" s="1"/>
  <c r="K107" i="17"/>
  <c r="N106" i="17"/>
  <c r="O106" i="17"/>
  <c r="K106" i="17"/>
  <c r="N105" i="17"/>
  <c r="O105" i="17" s="1"/>
  <c r="K105" i="17"/>
  <c r="N104" i="17"/>
  <c r="O104" i="17" s="1"/>
  <c r="K104" i="17"/>
  <c r="N103" i="17"/>
  <c r="O103" i="17"/>
  <c r="K103" i="17"/>
  <c r="N102" i="17"/>
  <c r="O102" i="17"/>
  <c r="K102" i="17"/>
  <c r="N101" i="17"/>
  <c r="O101" i="17" s="1"/>
  <c r="K101" i="17"/>
  <c r="N100" i="17"/>
  <c r="O100" i="17"/>
  <c r="K100" i="17"/>
  <c r="N99" i="17"/>
  <c r="O99" i="17"/>
  <c r="K99" i="17"/>
  <c r="N98" i="17"/>
  <c r="O98" i="17"/>
  <c r="K98" i="17"/>
  <c r="N97" i="17"/>
  <c r="O97" i="17" s="1"/>
  <c r="K97" i="17"/>
  <c r="N96" i="17"/>
  <c r="O96" i="17"/>
  <c r="K96" i="17"/>
  <c r="N95" i="17"/>
  <c r="O95" i="17"/>
  <c r="K95" i="17"/>
  <c r="N94" i="17"/>
  <c r="O94" i="17"/>
  <c r="K94" i="17"/>
  <c r="N93" i="17"/>
  <c r="O93" i="17" s="1"/>
  <c r="K93" i="17"/>
  <c r="N92" i="17"/>
  <c r="O92" i="17"/>
  <c r="K92" i="17"/>
  <c r="N91" i="17"/>
  <c r="O91" i="17" s="1"/>
  <c r="K91" i="17"/>
  <c r="N90" i="17"/>
  <c r="O90" i="17"/>
  <c r="K90" i="17"/>
  <c r="N89" i="17"/>
  <c r="O89" i="17" s="1"/>
  <c r="K89" i="17"/>
  <c r="N88" i="17"/>
  <c r="O88" i="17" s="1"/>
  <c r="K88" i="17"/>
  <c r="N87" i="17"/>
  <c r="O87" i="17"/>
  <c r="K87" i="17"/>
  <c r="N86" i="17"/>
  <c r="O86" i="17"/>
  <c r="K86" i="17"/>
  <c r="N85" i="17"/>
  <c r="O85" i="17" s="1"/>
  <c r="K85" i="17"/>
  <c r="N84" i="17"/>
  <c r="O84" i="17"/>
  <c r="K84" i="17"/>
  <c r="N83" i="17"/>
  <c r="O83" i="17"/>
  <c r="K83" i="17"/>
  <c r="N82" i="17"/>
  <c r="O82" i="17"/>
  <c r="K82" i="17"/>
  <c r="N81" i="17"/>
  <c r="O81" i="17" s="1"/>
  <c r="K81" i="17"/>
  <c r="N80" i="17"/>
  <c r="O80" i="17"/>
  <c r="K80" i="17"/>
  <c r="N79" i="17"/>
  <c r="O79" i="17"/>
  <c r="K79" i="17"/>
  <c r="N78" i="17"/>
  <c r="O78" i="17"/>
  <c r="K78" i="17"/>
  <c r="N77" i="17"/>
  <c r="O77" i="17" s="1"/>
  <c r="K77" i="17"/>
  <c r="N76" i="17"/>
  <c r="O76" i="17"/>
  <c r="K76" i="17"/>
  <c r="N75" i="17"/>
  <c r="O75" i="17" s="1"/>
  <c r="K75" i="17"/>
  <c r="N74" i="17"/>
  <c r="O74" i="17"/>
  <c r="K74" i="17"/>
  <c r="N73" i="17"/>
  <c r="O73" i="17" s="1"/>
  <c r="K73" i="17"/>
  <c r="N72" i="17"/>
  <c r="O72" i="17" s="1"/>
  <c r="K72" i="17"/>
  <c r="N71" i="17"/>
  <c r="O71" i="17"/>
  <c r="K71" i="17"/>
  <c r="N70" i="17"/>
  <c r="O70" i="17"/>
  <c r="K70" i="17"/>
  <c r="N69" i="17"/>
  <c r="O69" i="17" s="1"/>
  <c r="K69" i="17"/>
  <c r="N68" i="17"/>
  <c r="O68" i="17"/>
  <c r="K68" i="17"/>
  <c r="N67" i="17"/>
  <c r="O67" i="17"/>
  <c r="K67" i="17"/>
  <c r="N66" i="17"/>
  <c r="O66" i="17"/>
  <c r="K66" i="17"/>
  <c r="N65" i="17"/>
  <c r="O65" i="17" s="1"/>
  <c r="K65" i="17"/>
  <c r="N64" i="17"/>
  <c r="O64" i="17"/>
  <c r="K64" i="17"/>
  <c r="N63" i="17"/>
  <c r="O63" i="17"/>
  <c r="K63" i="17"/>
  <c r="N62" i="17"/>
  <c r="O62" i="17"/>
  <c r="K62" i="17"/>
  <c r="N61" i="17"/>
  <c r="O61" i="17" s="1"/>
  <c r="K61" i="17"/>
  <c r="N60" i="17"/>
  <c r="O60" i="17"/>
  <c r="K60" i="17"/>
  <c r="N59" i="17"/>
  <c r="O59" i="17" s="1"/>
  <c r="K59" i="17"/>
  <c r="N58" i="17"/>
  <c r="O58" i="17"/>
  <c r="K58" i="17"/>
  <c r="N57" i="17"/>
  <c r="O57" i="17" s="1"/>
  <c r="K57" i="17"/>
  <c r="N56" i="17"/>
  <c r="O56" i="17" s="1"/>
  <c r="K56" i="17"/>
  <c r="N55" i="17"/>
  <c r="O55" i="17"/>
  <c r="K55" i="17"/>
  <c r="N54" i="17"/>
  <c r="O54" i="17"/>
  <c r="K54" i="17"/>
  <c r="N53" i="17"/>
  <c r="O53" i="17" s="1"/>
  <c r="K53" i="17"/>
  <c r="N52" i="17"/>
  <c r="O52" i="17"/>
  <c r="K52" i="17"/>
  <c r="N51" i="17"/>
  <c r="O51" i="17"/>
  <c r="K51" i="17"/>
  <c r="N50" i="17"/>
  <c r="O50" i="17"/>
  <c r="K50" i="17"/>
  <c r="N49" i="17"/>
  <c r="O49" i="17" s="1"/>
  <c r="K49" i="17"/>
  <c r="N48" i="17"/>
  <c r="O48" i="17"/>
  <c r="K48" i="17"/>
  <c r="N47" i="17"/>
  <c r="O47" i="17"/>
  <c r="K47" i="17"/>
  <c r="N46" i="17"/>
  <c r="O46" i="17"/>
  <c r="K46" i="17"/>
  <c r="N45" i="17"/>
  <c r="O45" i="17" s="1"/>
  <c r="K45" i="17"/>
  <c r="N44" i="17"/>
  <c r="O44" i="17"/>
  <c r="K44" i="17"/>
  <c r="N43" i="17"/>
  <c r="O43" i="17" s="1"/>
  <c r="K43" i="17"/>
  <c r="N42" i="17"/>
  <c r="O42" i="17"/>
  <c r="K42" i="17"/>
  <c r="N41" i="17"/>
  <c r="O41" i="17" s="1"/>
  <c r="K41" i="17"/>
  <c r="N40" i="17"/>
  <c r="O40" i="17" s="1"/>
  <c r="K40" i="17"/>
  <c r="N39" i="17"/>
  <c r="O39" i="17"/>
  <c r="K39" i="17"/>
  <c r="N38" i="17"/>
  <c r="O38" i="17"/>
  <c r="K38" i="17"/>
  <c r="N37" i="17"/>
  <c r="O37" i="17" s="1"/>
  <c r="K37" i="17"/>
  <c r="N36" i="17"/>
  <c r="O36" i="17"/>
  <c r="K36" i="17"/>
  <c r="N35" i="17"/>
  <c r="O35" i="17"/>
  <c r="K35" i="17"/>
  <c r="N34" i="17"/>
  <c r="O34" i="17"/>
  <c r="K34" i="17"/>
  <c r="N33" i="17"/>
  <c r="O33" i="17" s="1"/>
  <c r="K33" i="17"/>
  <c r="N32" i="17"/>
  <c r="O32" i="17"/>
  <c r="K32" i="17"/>
  <c r="N31" i="17"/>
  <c r="O31" i="17"/>
  <c r="K31" i="17"/>
  <c r="N30" i="17"/>
  <c r="O30" i="17"/>
  <c r="K30" i="17"/>
  <c r="N29" i="17"/>
  <c r="O29" i="17" s="1"/>
  <c r="K29" i="17"/>
  <c r="N28" i="17"/>
  <c r="O28" i="17"/>
  <c r="K28" i="17"/>
  <c r="N27" i="17"/>
  <c r="O27" i="17" s="1"/>
  <c r="K27" i="17"/>
  <c r="N26" i="17"/>
  <c r="O26" i="17"/>
  <c r="K26" i="17"/>
  <c r="N25" i="17"/>
  <c r="O25" i="17" s="1"/>
  <c r="K25" i="17"/>
  <c r="N24" i="17"/>
  <c r="O24" i="17" s="1"/>
  <c r="K24" i="17"/>
  <c r="N23" i="17"/>
  <c r="O23" i="17"/>
  <c r="K23" i="17"/>
  <c r="N22" i="17"/>
  <c r="O22" i="17"/>
  <c r="K22" i="17"/>
  <c r="N21" i="17"/>
  <c r="O21" i="17" s="1"/>
  <c r="K21" i="17"/>
  <c r="N20" i="17"/>
  <c r="O20" i="17"/>
  <c r="K20" i="17"/>
  <c r="N19" i="17"/>
  <c r="O19" i="17"/>
  <c r="K19" i="17"/>
  <c r="R18" i="17"/>
  <c r="N18" i="17"/>
  <c r="O18" i="17"/>
  <c r="K18" i="17"/>
  <c r="R17" i="17"/>
  <c r="N17" i="17"/>
  <c r="O17" i="17"/>
  <c r="K17" i="17"/>
  <c r="R12" i="17"/>
  <c r="N16" i="17"/>
  <c r="O16" i="17"/>
  <c r="K16" i="17"/>
  <c r="N15" i="17"/>
  <c r="O15" i="17"/>
  <c r="K15" i="17"/>
  <c r="N14" i="17"/>
  <c r="O14" i="17" s="1"/>
  <c r="K14" i="17"/>
  <c r="R13" i="17"/>
  <c r="N13" i="17"/>
  <c r="K13" i="17"/>
  <c r="N12" i="17"/>
  <c r="O12" i="17"/>
  <c r="K12" i="17"/>
  <c r="N11" i="17"/>
  <c r="O11" i="17"/>
  <c r="K11" i="17"/>
  <c r="R10" i="17"/>
  <c r="N10" i="17"/>
  <c r="O10" i="17"/>
  <c r="K10" i="17"/>
  <c r="R9" i="17"/>
  <c r="N9" i="17"/>
  <c r="O9" i="17"/>
  <c r="K9" i="17"/>
  <c r="R8" i="17"/>
  <c r="N8" i="17"/>
  <c r="O8" i="17"/>
  <c r="K8" i="17"/>
  <c r="N7" i="17"/>
  <c r="O7" i="17" s="1"/>
  <c r="K7" i="17"/>
  <c r="N4" i="17"/>
  <c r="N5" i="17"/>
  <c r="N6" i="17"/>
  <c r="R6" i="17"/>
  <c r="O6" i="17"/>
  <c r="K6" i="17"/>
  <c r="R5" i="17"/>
  <c r="O5" i="17"/>
  <c r="K5" i="17"/>
  <c r="O4" i="17"/>
  <c r="K4" i="17"/>
  <c r="R4" i="17" s="1"/>
  <c r="R3" i="16"/>
  <c r="X4" i="16" s="1"/>
  <c r="Y4" i="16" s="1"/>
  <c r="X5" i="16"/>
  <c r="Y5" i="16" s="1"/>
  <c r="X7" i="16"/>
  <c r="Y7" i="16" s="1"/>
  <c r="X9" i="16"/>
  <c r="Y9" i="16" s="1"/>
  <c r="X11" i="16"/>
  <c r="Y11" i="16" s="1"/>
  <c r="X13" i="16"/>
  <c r="Y13" i="16" s="1"/>
  <c r="X15" i="16"/>
  <c r="Y15" i="16" s="1"/>
  <c r="X17" i="16"/>
  <c r="Y17" i="16" s="1"/>
  <c r="X19" i="16"/>
  <c r="Y19" i="16" s="1"/>
  <c r="X21" i="16"/>
  <c r="Y21" i="16" s="1"/>
  <c r="X23" i="16"/>
  <c r="Y23" i="16" s="1"/>
  <c r="X25" i="16"/>
  <c r="Y25" i="16" s="1"/>
  <c r="X27" i="16"/>
  <c r="Y27" i="16" s="1"/>
  <c r="X29" i="16"/>
  <c r="Y29" i="16" s="1"/>
  <c r="X31" i="16"/>
  <c r="Y31" i="16" s="1"/>
  <c r="X33" i="16"/>
  <c r="Y33" i="16" s="1"/>
  <c r="X35" i="16"/>
  <c r="Y35" i="16" s="1"/>
  <c r="X37" i="16"/>
  <c r="Y37" i="16" s="1"/>
  <c r="X39" i="16"/>
  <c r="Y39" i="16" s="1"/>
  <c r="X41" i="16"/>
  <c r="Y41" i="16" s="1"/>
  <c r="X43" i="16"/>
  <c r="Y43" i="16" s="1"/>
  <c r="X45" i="16"/>
  <c r="Y45" i="16" s="1"/>
  <c r="X47" i="16"/>
  <c r="Y47" i="16" s="1"/>
  <c r="X49" i="16"/>
  <c r="Y49" i="16" s="1"/>
  <c r="X51" i="16"/>
  <c r="Y51" i="16" s="1"/>
  <c r="X53" i="16"/>
  <c r="Y53" i="16" s="1"/>
  <c r="X55" i="16"/>
  <c r="Y55" i="16" s="1"/>
  <c r="X57" i="16"/>
  <c r="Y57" i="16" s="1"/>
  <c r="X59" i="16"/>
  <c r="Y59" i="16" s="1"/>
  <c r="X61" i="16"/>
  <c r="Y61" i="16" s="1"/>
  <c r="X63" i="16"/>
  <c r="Y63" i="16" s="1"/>
  <c r="X65" i="16"/>
  <c r="Y65" i="16" s="1"/>
  <c r="X67" i="16"/>
  <c r="Y67" i="16" s="1"/>
  <c r="X69" i="16"/>
  <c r="Y69" i="16" s="1"/>
  <c r="X71" i="16"/>
  <c r="Y71" i="16" s="1"/>
  <c r="X73" i="16"/>
  <c r="Y73" i="16" s="1"/>
  <c r="X75" i="16"/>
  <c r="Y75" i="16" s="1"/>
  <c r="X77" i="16"/>
  <c r="Y77" i="16" s="1"/>
  <c r="X79" i="16"/>
  <c r="Y79" i="16" s="1"/>
  <c r="X81" i="16"/>
  <c r="Y81" i="16" s="1"/>
  <c r="X83" i="16"/>
  <c r="Y83" i="16" s="1"/>
  <c r="X85" i="16"/>
  <c r="Y85" i="16" s="1"/>
  <c r="X87" i="16"/>
  <c r="Y87" i="16" s="1"/>
  <c r="X89" i="16"/>
  <c r="Y89" i="16" s="1"/>
  <c r="X91" i="16"/>
  <c r="Y91" i="16" s="1"/>
  <c r="X93" i="16"/>
  <c r="Y93" i="16" s="1"/>
  <c r="X95" i="16"/>
  <c r="Y95" i="16" s="1"/>
  <c r="X97" i="16"/>
  <c r="Y97" i="16" s="1"/>
  <c r="X99" i="16"/>
  <c r="Y99" i="16" s="1"/>
  <c r="X101" i="16"/>
  <c r="Y101" i="16" s="1"/>
  <c r="X103" i="16"/>
  <c r="Y103" i="16" s="1"/>
  <c r="X105" i="16"/>
  <c r="Y105" i="16" s="1"/>
  <c r="X107" i="16"/>
  <c r="Y107" i="16" s="1"/>
  <c r="AD6" i="16"/>
  <c r="AD7" i="16"/>
  <c r="AD10" i="16"/>
  <c r="AD11" i="16"/>
  <c r="AD14" i="16"/>
  <c r="AD15" i="16"/>
  <c r="AD18" i="16"/>
  <c r="AD19" i="16"/>
  <c r="AD22" i="16"/>
  <c r="AD23" i="16"/>
  <c r="AD26" i="16"/>
  <c r="AD27" i="16"/>
  <c r="AD30" i="16"/>
  <c r="AD31" i="16"/>
  <c r="AD34" i="16"/>
  <c r="AD35" i="16"/>
  <c r="AD38" i="16"/>
  <c r="AD39" i="16"/>
  <c r="AD42" i="16"/>
  <c r="AD43" i="16"/>
  <c r="AD46" i="16"/>
  <c r="AD47" i="16"/>
  <c r="AD50" i="16"/>
  <c r="AD51" i="16"/>
  <c r="AD54" i="16"/>
  <c r="AD55" i="16"/>
  <c r="AD58" i="16"/>
  <c r="AD59" i="16"/>
  <c r="AD62" i="16"/>
  <c r="AD63" i="16"/>
  <c r="AD66" i="16"/>
  <c r="AD67" i="16"/>
  <c r="AD70" i="16"/>
  <c r="AD71" i="16"/>
  <c r="AD74" i="16"/>
  <c r="AD75" i="16"/>
  <c r="AD78" i="16"/>
  <c r="AD79" i="16"/>
  <c r="AD82" i="16"/>
  <c r="AD83" i="16"/>
  <c r="AD86" i="16"/>
  <c r="AD87" i="16"/>
  <c r="AD90" i="16"/>
  <c r="AD91" i="16"/>
  <c r="AD94" i="16"/>
  <c r="AD95" i="16"/>
  <c r="AD98" i="16"/>
  <c r="AD99" i="16"/>
  <c r="AD102" i="16"/>
  <c r="AD103" i="16"/>
  <c r="AD106" i="16"/>
  <c r="AD107" i="16"/>
  <c r="N107" i="16"/>
  <c r="O107" i="16"/>
  <c r="K107" i="16"/>
  <c r="N106" i="16"/>
  <c r="O106" i="16" s="1"/>
  <c r="K106" i="16"/>
  <c r="N105" i="16"/>
  <c r="O105" i="16" s="1"/>
  <c r="K105" i="16"/>
  <c r="N104" i="16"/>
  <c r="O104" i="16" s="1"/>
  <c r="K104" i="16"/>
  <c r="N103" i="16"/>
  <c r="O103" i="16"/>
  <c r="K103" i="16"/>
  <c r="N102" i="16"/>
  <c r="O102" i="16" s="1"/>
  <c r="K102" i="16"/>
  <c r="N101" i="16"/>
  <c r="O101" i="16" s="1"/>
  <c r="K101" i="16"/>
  <c r="N100" i="16"/>
  <c r="O100" i="16" s="1"/>
  <c r="K100" i="16"/>
  <c r="N99" i="16"/>
  <c r="O99" i="16"/>
  <c r="K99" i="16"/>
  <c r="N98" i="16"/>
  <c r="O98" i="16" s="1"/>
  <c r="K98" i="16"/>
  <c r="N97" i="16"/>
  <c r="O97" i="16" s="1"/>
  <c r="K97" i="16"/>
  <c r="N96" i="16"/>
  <c r="O96" i="16" s="1"/>
  <c r="K96" i="16"/>
  <c r="N95" i="16"/>
  <c r="O95" i="16"/>
  <c r="K95" i="16"/>
  <c r="N94" i="16"/>
  <c r="O94" i="16" s="1"/>
  <c r="K94" i="16"/>
  <c r="N93" i="16"/>
  <c r="O93" i="16" s="1"/>
  <c r="K93" i="16"/>
  <c r="N92" i="16"/>
  <c r="O92" i="16" s="1"/>
  <c r="K92" i="16"/>
  <c r="N91" i="16"/>
  <c r="O91" i="16"/>
  <c r="K91" i="16"/>
  <c r="N90" i="16"/>
  <c r="O90" i="16" s="1"/>
  <c r="K90" i="16"/>
  <c r="N89" i="16"/>
  <c r="O89" i="16" s="1"/>
  <c r="K89" i="16"/>
  <c r="N88" i="16"/>
  <c r="O88" i="16" s="1"/>
  <c r="K88" i="16"/>
  <c r="N87" i="16"/>
  <c r="O87" i="16"/>
  <c r="K87" i="16"/>
  <c r="N86" i="16"/>
  <c r="O86" i="16" s="1"/>
  <c r="K86" i="16"/>
  <c r="N85" i="16"/>
  <c r="O85" i="16" s="1"/>
  <c r="K85" i="16"/>
  <c r="N84" i="16"/>
  <c r="O84" i="16" s="1"/>
  <c r="K84" i="16"/>
  <c r="N83" i="16"/>
  <c r="O83" i="16"/>
  <c r="K83" i="16"/>
  <c r="N82" i="16"/>
  <c r="O82" i="16" s="1"/>
  <c r="K82" i="16"/>
  <c r="N81" i="16"/>
  <c r="O81" i="16" s="1"/>
  <c r="K81" i="16"/>
  <c r="N80" i="16"/>
  <c r="O80" i="16" s="1"/>
  <c r="K80" i="16"/>
  <c r="N79" i="16"/>
  <c r="O79" i="16"/>
  <c r="K79" i="16"/>
  <c r="N78" i="16"/>
  <c r="O78" i="16" s="1"/>
  <c r="K78" i="16"/>
  <c r="N77" i="16"/>
  <c r="O77" i="16" s="1"/>
  <c r="K77" i="16"/>
  <c r="N76" i="16"/>
  <c r="O76" i="16" s="1"/>
  <c r="K76" i="16"/>
  <c r="N75" i="16"/>
  <c r="O75" i="16"/>
  <c r="K75" i="16"/>
  <c r="N74" i="16"/>
  <c r="O74" i="16" s="1"/>
  <c r="K74" i="16"/>
  <c r="N73" i="16"/>
  <c r="O73" i="16" s="1"/>
  <c r="K73" i="16"/>
  <c r="N72" i="16"/>
  <c r="O72" i="16" s="1"/>
  <c r="K72" i="16"/>
  <c r="N71" i="16"/>
  <c r="O71" i="16"/>
  <c r="K71" i="16"/>
  <c r="N70" i="16"/>
  <c r="O70" i="16" s="1"/>
  <c r="K70" i="16"/>
  <c r="N69" i="16"/>
  <c r="O69" i="16" s="1"/>
  <c r="K69" i="16"/>
  <c r="N68" i="16"/>
  <c r="O68" i="16" s="1"/>
  <c r="K68" i="16"/>
  <c r="N67" i="16"/>
  <c r="O67" i="16"/>
  <c r="K67" i="16"/>
  <c r="N66" i="16"/>
  <c r="O66" i="16" s="1"/>
  <c r="K66" i="16"/>
  <c r="N65" i="16"/>
  <c r="O65" i="16" s="1"/>
  <c r="K65" i="16"/>
  <c r="N64" i="16"/>
  <c r="O64" i="16" s="1"/>
  <c r="K64" i="16"/>
  <c r="N63" i="16"/>
  <c r="O63" i="16"/>
  <c r="K63" i="16"/>
  <c r="N62" i="16"/>
  <c r="O62" i="16" s="1"/>
  <c r="K62" i="16"/>
  <c r="N61" i="16"/>
  <c r="O61" i="16" s="1"/>
  <c r="K61" i="16"/>
  <c r="N60" i="16"/>
  <c r="O60" i="16" s="1"/>
  <c r="K60" i="16"/>
  <c r="N59" i="16"/>
  <c r="O59" i="16"/>
  <c r="K59" i="16"/>
  <c r="N58" i="16"/>
  <c r="O58" i="16" s="1"/>
  <c r="K58" i="16"/>
  <c r="N57" i="16"/>
  <c r="O57" i="16" s="1"/>
  <c r="K57" i="16"/>
  <c r="N56" i="16"/>
  <c r="O56" i="16" s="1"/>
  <c r="K56" i="16"/>
  <c r="N55" i="16"/>
  <c r="O55" i="16"/>
  <c r="K55" i="16"/>
  <c r="N54" i="16"/>
  <c r="O54" i="16" s="1"/>
  <c r="K54" i="16"/>
  <c r="N53" i="16"/>
  <c r="O53" i="16" s="1"/>
  <c r="K53" i="16"/>
  <c r="N52" i="16"/>
  <c r="O52" i="16" s="1"/>
  <c r="K52" i="16"/>
  <c r="N51" i="16"/>
  <c r="O51" i="16"/>
  <c r="K51" i="16"/>
  <c r="N50" i="16"/>
  <c r="O50" i="16" s="1"/>
  <c r="K50" i="16"/>
  <c r="N49" i="16"/>
  <c r="O49" i="16" s="1"/>
  <c r="K49" i="16"/>
  <c r="N48" i="16"/>
  <c r="O48" i="16" s="1"/>
  <c r="K48" i="16"/>
  <c r="N47" i="16"/>
  <c r="O47" i="16"/>
  <c r="K47" i="16"/>
  <c r="N46" i="16"/>
  <c r="O46" i="16" s="1"/>
  <c r="K46" i="16"/>
  <c r="N45" i="16"/>
  <c r="O45" i="16" s="1"/>
  <c r="K45" i="16"/>
  <c r="N44" i="16"/>
  <c r="O44" i="16" s="1"/>
  <c r="K44" i="16"/>
  <c r="N43" i="16"/>
  <c r="O43" i="16"/>
  <c r="K43" i="16"/>
  <c r="N42" i="16"/>
  <c r="O42" i="16" s="1"/>
  <c r="K42" i="16"/>
  <c r="N41" i="16"/>
  <c r="O41" i="16" s="1"/>
  <c r="K41" i="16"/>
  <c r="N40" i="16"/>
  <c r="O40" i="16" s="1"/>
  <c r="K40" i="16"/>
  <c r="N39" i="16"/>
  <c r="O39" i="16"/>
  <c r="K39" i="16"/>
  <c r="N38" i="16"/>
  <c r="O38" i="16" s="1"/>
  <c r="K38" i="16"/>
  <c r="N37" i="16"/>
  <c r="O37" i="16" s="1"/>
  <c r="K37" i="16"/>
  <c r="N36" i="16"/>
  <c r="O36" i="16" s="1"/>
  <c r="K36" i="16"/>
  <c r="N35" i="16"/>
  <c r="O35" i="16"/>
  <c r="K35" i="16"/>
  <c r="N34" i="16"/>
  <c r="O34" i="16" s="1"/>
  <c r="K34" i="16"/>
  <c r="N33" i="16"/>
  <c r="O33" i="16" s="1"/>
  <c r="K33" i="16"/>
  <c r="N32" i="16"/>
  <c r="O32" i="16" s="1"/>
  <c r="K32" i="16"/>
  <c r="N31" i="16"/>
  <c r="O31" i="16"/>
  <c r="K31" i="16"/>
  <c r="N30" i="16"/>
  <c r="O30" i="16" s="1"/>
  <c r="K30" i="16"/>
  <c r="N29" i="16"/>
  <c r="O29" i="16" s="1"/>
  <c r="K29" i="16"/>
  <c r="N28" i="16"/>
  <c r="O28" i="16" s="1"/>
  <c r="K28" i="16"/>
  <c r="N27" i="16"/>
  <c r="O27" i="16"/>
  <c r="K27" i="16"/>
  <c r="N26" i="16"/>
  <c r="O26" i="16" s="1"/>
  <c r="K26" i="16"/>
  <c r="N25" i="16"/>
  <c r="O25" i="16" s="1"/>
  <c r="K25" i="16"/>
  <c r="N24" i="16"/>
  <c r="O24" i="16" s="1"/>
  <c r="K24" i="16"/>
  <c r="N23" i="16"/>
  <c r="O23" i="16"/>
  <c r="K23" i="16"/>
  <c r="N22" i="16"/>
  <c r="O22" i="16" s="1"/>
  <c r="K22" i="16"/>
  <c r="N21" i="16"/>
  <c r="O21" i="16" s="1"/>
  <c r="K21" i="16"/>
  <c r="N20" i="16"/>
  <c r="O20" i="16" s="1"/>
  <c r="K20" i="16"/>
  <c r="N19" i="16"/>
  <c r="O19" i="16"/>
  <c r="K19" i="16"/>
  <c r="R18" i="16"/>
  <c r="N18" i="16"/>
  <c r="O18" i="16"/>
  <c r="K18" i="16"/>
  <c r="R17" i="16"/>
  <c r="N17" i="16"/>
  <c r="O17" i="16"/>
  <c r="K17" i="16"/>
  <c r="R12" i="16"/>
  <c r="R16" i="16" s="1"/>
  <c r="N16" i="16"/>
  <c r="O16" i="16" s="1"/>
  <c r="K16" i="16"/>
  <c r="N15" i="16"/>
  <c r="O15" i="16" s="1"/>
  <c r="K15" i="16"/>
  <c r="N14" i="16"/>
  <c r="O14" i="16" s="1"/>
  <c r="K14" i="16"/>
  <c r="R13" i="16"/>
  <c r="N13" i="16"/>
  <c r="O13" i="16" s="1"/>
  <c r="K13" i="16"/>
  <c r="N12" i="16"/>
  <c r="O12" i="16" s="1"/>
  <c r="K12" i="16"/>
  <c r="N11" i="16"/>
  <c r="O11" i="16" s="1"/>
  <c r="K11" i="16"/>
  <c r="R10" i="16"/>
  <c r="N10" i="16"/>
  <c r="O10" i="16" s="1"/>
  <c r="K10" i="16"/>
  <c r="R9" i="16"/>
  <c r="N9" i="16"/>
  <c r="O9" i="16" s="1"/>
  <c r="K9" i="16"/>
  <c r="R8" i="16"/>
  <c r="N8" i="16"/>
  <c r="O8" i="16" s="1"/>
  <c r="K8" i="16"/>
  <c r="N7" i="16"/>
  <c r="O7" i="16"/>
  <c r="K7" i="16"/>
  <c r="N4" i="16"/>
  <c r="N5" i="16"/>
  <c r="N6" i="16"/>
  <c r="R6" i="16"/>
  <c r="K6" i="16"/>
  <c r="R5" i="16"/>
  <c r="O5" i="16"/>
  <c r="K5" i="16"/>
  <c r="O4" i="16"/>
  <c r="K4" i="16"/>
  <c r="R3" i="15"/>
  <c r="AD9" i="15" s="1"/>
  <c r="AD7" i="15"/>
  <c r="AD11" i="15"/>
  <c r="AD15" i="15"/>
  <c r="AD19" i="15"/>
  <c r="AD23" i="15"/>
  <c r="AD27" i="15"/>
  <c r="AD31" i="15"/>
  <c r="AD35" i="15"/>
  <c r="AD39" i="15"/>
  <c r="AD43" i="15"/>
  <c r="AD47" i="15"/>
  <c r="AD51" i="15"/>
  <c r="AD55" i="15"/>
  <c r="AD59" i="15"/>
  <c r="AD63" i="15"/>
  <c r="AD67" i="15"/>
  <c r="AD71" i="15"/>
  <c r="AD75" i="15"/>
  <c r="AD79" i="15"/>
  <c r="AD83" i="15"/>
  <c r="AD87" i="15"/>
  <c r="AD91" i="15"/>
  <c r="AD95" i="15"/>
  <c r="AD99" i="15"/>
  <c r="AD103" i="15"/>
  <c r="AD107" i="15"/>
  <c r="N107" i="15"/>
  <c r="O107" i="15" s="1"/>
  <c r="K107" i="15"/>
  <c r="N106" i="15"/>
  <c r="O106" i="15"/>
  <c r="K106" i="15"/>
  <c r="N105" i="15"/>
  <c r="O105" i="15" s="1"/>
  <c r="K105" i="15"/>
  <c r="N104" i="15"/>
  <c r="O104" i="15"/>
  <c r="K104" i="15"/>
  <c r="N103" i="15"/>
  <c r="O103" i="15" s="1"/>
  <c r="K103" i="15"/>
  <c r="N102" i="15"/>
  <c r="O102" i="15"/>
  <c r="K102" i="15"/>
  <c r="N101" i="15"/>
  <c r="O101" i="15" s="1"/>
  <c r="K101" i="15"/>
  <c r="N100" i="15"/>
  <c r="O100" i="15"/>
  <c r="K100" i="15"/>
  <c r="N99" i="15"/>
  <c r="O99" i="15" s="1"/>
  <c r="K99" i="15"/>
  <c r="N98" i="15"/>
  <c r="O98" i="15"/>
  <c r="K98" i="15"/>
  <c r="N97" i="15"/>
  <c r="O97" i="15" s="1"/>
  <c r="K97" i="15"/>
  <c r="N96" i="15"/>
  <c r="O96" i="15"/>
  <c r="K96" i="15"/>
  <c r="N95" i="15"/>
  <c r="O95" i="15" s="1"/>
  <c r="K95" i="15"/>
  <c r="N94" i="15"/>
  <c r="O94" i="15"/>
  <c r="K94" i="15"/>
  <c r="N93" i="15"/>
  <c r="O93" i="15" s="1"/>
  <c r="K93" i="15"/>
  <c r="N92" i="15"/>
  <c r="O92" i="15"/>
  <c r="K92" i="15"/>
  <c r="N91" i="15"/>
  <c r="O91" i="15" s="1"/>
  <c r="K91" i="15"/>
  <c r="N90" i="15"/>
  <c r="O90" i="15"/>
  <c r="K90" i="15"/>
  <c r="N89" i="15"/>
  <c r="O89" i="15" s="1"/>
  <c r="K89" i="15"/>
  <c r="N88" i="15"/>
  <c r="O88" i="15"/>
  <c r="K88" i="15"/>
  <c r="N87" i="15"/>
  <c r="O87" i="15" s="1"/>
  <c r="K87" i="15"/>
  <c r="N86" i="15"/>
  <c r="O86" i="15"/>
  <c r="K86" i="15"/>
  <c r="N85" i="15"/>
  <c r="O85" i="15" s="1"/>
  <c r="K85" i="15"/>
  <c r="N84" i="15"/>
  <c r="O84" i="15"/>
  <c r="K84" i="15"/>
  <c r="N83" i="15"/>
  <c r="O83" i="15" s="1"/>
  <c r="K83" i="15"/>
  <c r="N82" i="15"/>
  <c r="O82" i="15"/>
  <c r="K82" i="15"/>
  <c r="N81" i="15"/>
  <c r="O81" i="15" s="1"/>
  <c r="K81" i="15"/>
  <c r="N80" i="15"/>
  <c r="O80" i="15"/>
  <c r="K80" i="15"/>
  <c r="N79" i="15"/>
  <c r="O79" i="15" s="1"/>
  <c r="K79" i="15"/>
  <c r="N78" i="15"/>
  <c r="O78" i="15"/>
  <c r="K78" i="15"/>
  <c r="N77" i="15"/>
  <c r="O77" i="15" s="1"/>
  <c r="K77" i="15"/>
  <c r="N76" i="15"/>
  <c r="O76" i="15"/>
  <c r="K76" i="15"/>
  <c r="N75" i="15"/>
  <c r="O75" i="15" s="1"/>
  <c r="K75" i="15"/>
  <c r="N74" i="15"/>
  <c r="O74" i="15"/>
  <c r="K74" i="15"/>
  <c r="N73" i="15"/>
  <c r="O73" i="15" s="1"/>
  <c r="K73" i="15"/>
  <c r="N72" i="15"/>
  <c r="O72" i="15"/>
  <c r="K72" i="15"/>
  <c r="N71" i="15"/>
  <c r="O71" i="15" s="1"/>
  <c r="K71" i="15"/>
  <c r="N70" i="15"/>
  <c r="O70" i="15"/>
  <c r="K70" i="15"/>
  <c r="N69" i="15"/>
  <c r="O69" i="15" s="1"/>
  <c r="K69" i="15"/>
  <c r="N68" i="15"/>
  <c r="O68" i="15"/>
  <c r="K68" i="15"/>
  <c r="N67" i="15"/>
  <c r="O67" i="15" s="1"/>
  <c r="K67" i="15"/>
  <c r="N66" i="15"/>
  <c r="O66" i="15"/>
  <c r="K66" i="15"/>
  <c r="N65" i="15"/>
  <c r="O65" i="15" s="1"/>
  <c r="K65" i="15"/>
  <c r="N64" i="15"/>
  <c r="O64" i="15"/>
  <c r="K64" i="15"/>
  <c r="N63" i="15"/>
  <c r="O63" i="15" s="1"/>
  <c r="K63" i="15"/>
  <c r="N62" i="15"/>
  <c r="O62" i="15"/>
  <c r="K62" i="15"/>
  <c r="N61" i="15"/>
  <c r="O61" i="15" s="1"/>
  <c r="K61" i="15"/>
  <c r="N60" i="15"/>
  <c r="O60" i="15"/>
  <c r="K60" i="15"/>
  <c r="N59" i="15"/>
  <c r="O59" i="15" s="1"/>
  <c r="K59" i="15"/>
  <c r="N58" i="15"/>
  <c r="O58" i="15"/>
  <c r="K58" i="15"/>
  <c r="N57" i="15"/>
  <c r="O57" i="15" s="1"/>
  <c r="K57" i="15"/>
  <c r="N56" i="15"/>
  <c r="O56" i="15"/>
  <c r="K56" i="15"/>
  <c r="N55" i="15"/>
  <c r="O55" i="15" s="1"/>
  <c r="K55" i="15"/>
  <c r="N54" i="15"/>
  <c r="O54" i="15"/>
  <c r="K54" i="15"/>
  <c r="N53" i="15"/>
  <c r="O53" i="15" s="1"/>
  <c r="K53" i="15"/>
  <c r="N52" i="15"/>
  <c r="O52" i="15"/>
  <c r="K52" i="15"/>
  <c r="N51" i="15"/>
  <c r="O51" i="15" s="1"/>
  <c r="K51" i="15"/>
  <c r="N50" i="15"/>
  <c r="O50" i="15"/>
  <c r="K50" i="15"/>
  <c r="N49" i="15"/>
  <c r="O49" i="15" s="1"/>
  <c r="K49" i="15"/>
  <c r="N48" i="15"/>
  <c r="O48" i="15"/>
  <c r="K48" i="15"/>
  <c r="N47" i="15"/>
  <c r="O47" i="15" s="1"/>
  <c r="K47" i="15"/>
  <c r="N46" i="15"/>
  <c r="O46" i="15"/>
  <c r="K46" i="15"/>
  <c r="N45" i="15"/>
  <c r="O45" i="15" s="1"/>
  <c r="K45" i="15"/>
  <c r="N44" i="15"/>
  <c r="O44" i="15"/>
  <c r="K44" i="15"/>
  <c r="N43" i="15"/>
  <c r="O43" i="15" s="1"/>
  <c r="K43" i="15"/>
  <c r="N42" i="15"/>
  <c r="O42" i="15"/>
  <c r="K42" i="15"/>
  <c r="N41" i="15"/>
  <c r="O41" i="15" s="1"/>
  <c r="K41" i="15"/>
  <c r="N40" i="15"/>
  <c r="O40" i="15"/>
  <c r="K40" i="15"/>
  <c r="N39" i="15"/>
  <c r="O39" i="15" s="1"/>
  <c r="K39" i="15"/>
  <c r="N38" i="15"/>
  <c r="O38" i="15"/>
  <c r="K38" i="15"/>
  <c r="N37" i="15"/>
  <c r="O37" i="15" s="1"/>
  <c r="K37" i="15"/>
  <c r="N36" i="15"/>
  <c r="O36" i="15"/>
  <c r="K36" i="15"/>
  <c r="N35" i="15"/>
  <c r="O35" i="15" s="1"/>
  <c r="K35" i="15"/>
  <c r="N34" i="15"/>
  <c r="O34" i="15"/>
  <c r="K34" i="15"/>
  <c r="N33" i="15"/>
  <c r="O33" i="15" s="1"/>
  <c r="K33" i="15"/>
  <c r="N32" i="15"/>
  <c r="O32" i="15"/>
  <c r="K32" i="15"/>
  <c r="N31" i="15"/>
  <c r="O31" i="15" s="1"/>
  <c r="K31" i="15"/>
  <c r="N30" i="15"/>
  <c r="O30" i="15"/>
  <c r="K30" i="15"/>
  <c r="N29" i="15"/>
  <c r="O29" i="15" s="1"/>
  <c r="K29" i="15"/>
  <c r="N28" i="15"/>
  <c r="O28" i="15"/>
  <c r="K28" i="15"/>
  <c r="N27" i="15"/>
  <c r="O27" i="15" s="1"/>
  <c r="K27" i="15"/>
  <c r="N26" i="15"/>
  <c r="O26" i="15"/>
  <c r="K26" i="15"/>
  <c r="N25" i="15"/>
  <c r="O25" i="15" s="1"/>
  <c r="K25" i="15"/>
  <c r="N24" i="15"/>
  <c r="O24" i="15"/>
  <c r="K24" i="15"/>
  <c r="N23" i="15"/>
  <c r="O23" i="15" s="1"/>
  <c r="K23" i="15"/>
  <c r="N22" i="15"/>
  <c r="O22" i="15"/>
  <c r="K22" i="15"/>
  <c r="N21" i="15"/>
  <c r="O21" i="15" s="1"/>
  <c r="K21" i="15"/>
  <c r="N20" i="15"/>
  <c r="O20" i="15"/>
  <c r="K20" i="15"/>
  <c r="N19" i="15"/>
  <c r="O19" i="15" s="1"/>
  <c r="K19" i="15"/>
  <c r="R18" i="15"/>
  <c r="N18" i="15"/>
  <c r="O18" i="15" s="1"/>
  <c r="K18" i="15"/>
  <c r="R17" i="15"/>
  <c r="N17" i="15"/>
  <c r="O17" i="15" s="1"/>
  <c r="K17" i="15"/>
  <c r="R12" i="15"/>
  <c r="R16" i="15"/>
  <c r="N16" i="15"/>
  <c r="O16" i="15"/>
  <c r="K16" i="15"/>
  <c r="N15" i="15"/>
  <c r="O15" i="15"/>
  <c r="K15" i="15"/>
  <c r="N14" i="15"/>
  <c r="O14" i="15" s="1"/>
  <c r="K14" i="15"/>
  <c r="R13" i="15"/>
  <c r="N13" i="15"/>
  <c r="O13" i="15" s="1"/>
  <c r="K13" i="15"/>
  <c r="N12" i="15"/>
  <c r="O12" i="15"/>
  <c r="K12" i="15"/>
  <c r="N11" i="15"/>
  <c r="O11" i="15"/>
  <c r="K11" i="15"/>
  <c r="R10" i="15"/>
  <c r="N10" i="15"/>
  <c r="O10" i="15"/>
  <c r="K10" i="15"/>
  <c r="R9" i="15"/>
  <c r="N9" i="15"/>
  <c r="O9" i="15"/>
  <c r="K9" i="15"/>
  <c r="R8" i="15"/>
  <c r="N8" i="15"/>
  <c r="O8" i="15"/>
  <c r="K8" i="15"/>
  <c r="N7" i="15"/>
  <c r="O7" i="15" s="1"/>
  <c r="K7" i="15"/>
  <c r="N4" i="15"/>
  <c r="N5" i="15"/>
  <c r="U3" i="15" s="1"/>
  <c r="N6" i="15"/>
  <c r="R6" i="15"/>
  <c r="O6" i="15"/>
  <c r="K6" i="15"/>
  <c r="U5" i="15"/>
  <c r="R5" i="15"/>
  <c r="O5" i="15"/>
  <c r="K5" i="15"/>
  <c r="O4" i="15"/>
  <c r="K4" i="15"/>
  <c r="R3" i="14"/>
  <c r="X14" i="14"/>
  <c r="Y14" i="14" s="1"/>
  <c r="X25" i="14"/>
  <c r="Y25" i="14" s="1"/>
  <c r="X46" i="14"/>
  <c r="Y46" i="14" s="1"/>
  <c r="X57" i="14"/>
  <c r="Y57" i="14" s="1"/>
  <c r="X78" i="14"/>
  <c r="Y78" i="14" s="1"/>
  <c r="X89" i="14"/>
  <c r="Y89" i="14" s="1"/>
  <c r="AD4" i="14"/>
  <c r="AD26" i="14"/>
  <c r="AD47" i="14"/>
  <c r="AD68" i="14"/>
  <c r="AD90" i="14"/>
  <c r="N107" i="14"/>
  <c r="O107" i="14"/>
  <c r="K107" i="14"/>
  <c r="N106" i="14"/>
  <c r="O106" i="14" s="1"/>
  <c r="K106" i="14"/>
  <c r="N105" i="14"/>
  <c r="O105" i="14" s="1"/>
  <c r="K105" i="14"/>
  <c r="N104" i="14"/>
  <c r="O104" i="14"/>
  <c r="K104" i="14"/>
  <c r="N103" i="14"/>
  <c r="O103" i="14"/>
  <c r="K103" i="14"/>
  <c r="N102" i="14"/>
  <c r="O102" i="14" s="1"/>
  <c r="K102" i="14"/>
  <c r="N101" i="14"/>
  <c r="O101" i="14"/>
  <c r="K101" i="14"/>
  <c r="N100" i="14"/>
  <c r="O100" i="14" s="1"/>
  <c r="K100" i="14"/>
  <c r="N99" i="14"/>
  <c r="O99" i="14"/>
  <c r="K99" i="14"/>
  <c r="N98" i="14"/>
  <c r="O98" i="14" s="1"/>
  <c r="K98" i="14"/>
  <c r="N97" i="14"/>
  <c r="O97" i="14" s="1"/>
  <c r="K97" i="14"/>
  <c r="N96" i="14"/>
  <c r="O96" i="14"/>
  <c r="K96" i="14"/>
  <c r="N95" i="14"/>
  <c r="O95" i="14"/>
  <c r="K95" i="14"/>
  <c r="N94" i="14"/>
  <c r="O94" i="14" s="1"/>
  <c r="K94" i="14"/>
  <c r="N93" i="14"/>
  <c r="O93" i="14"/>
  <c r="K93" i="14"/>
  <c r="N92" i="14"/>
  <c r="O92" i="14" s="1"/>
  <c r="K92" i="14"/>
  <c r="N91" i="14"/>
  <c r="O91" i="14"/>
  <c r="K91" i="14"/>
  <c r="N90" i="14"/>
  <c r="O90" i="14" s="1"/>
  <c r="K90" i="14"/>
  <c r="N89" i="14"/>
  <c r="O89" i="14"/>
  <c r="K89" i="14"/>
  <c r="N88" i="14"/>
  <c r="O88" i="14" s="1"/>
  <c r="K88" i="14"/>
  <c r="N87" i="14"/>
  <c r="O87" i="14"/>
  <c r="K87" i="14"/>
  <c r="N86" i="14"/>
  <c r="O86" i="14" s="1"/>
  <c r="K86" i="14"/>
  <c r="N85" i="14"/>
  <c r="O85" i="14"/>
  <c r="K85" i="14"/>
  <c r="N84" i="14"/>
  <c r="O84" i="14" s="1"/>
  <c r="K84" i="14"/>
  <c r="N83" i="14"/>
  <c r="O83" i="14"/>
  <c r="K83" i="14"/>
  <c r="N82" i="14"/>
  <c r="O82" i="14" s="1"/>
  <c r="K82" i="14"/>
  <c r="N81" i="14"/>
  <c r="O81" i="14"/>
  <c r="K81" i="14"/>
  <c r="N80" i="14"/>
  <c r="O80" i="14" s="1"/>
  <c r="K80" i="14"/>
  <c r="N79" i="14"/>
  <c r="O79" i="14"/>
  <c r="K79" i="14"/>
  <c r="N78" i="14"/>
  <c r="O78" i="14" s="1"/>
  <c r="K78" i="14"/>
  <c r="N77" i="14"/>
  <c r="O77" i="14"/>
  <c r="K77" i="14"/>
  <c r="N76" i="14"/>
  <c r="O76" i="14" s="1"/>
  <c r="K76" i="14"/>
  <c r="N75" i="14"/>
  <c r="O75" i="14"/>
  <c r="K75" i="14"/>
  <c r="N74" i="14"/>
  <c r="O74" i="14" s="1"/>
  <c r="K74" i="14"/>
  <c r="N73" i="14"/>
  <c r="O73" i="14"/>
  <c r="K73" i="14"/>
  <c r="N72" i="14"/>
  <c r="O72" i="14" s="1"/>
  <c r="K72" i="14"/>
  <c r="N71" i="14"/>
  <c r="O71" i="14"/>
  <c r="K71" i="14"/>
  <c r="N70" i="14"/>
  <c r="O70" i="14" s="1"/>
  <c r="K70" i="14"/>
  <c r="N69" i="14"/>
  <c r="O69" i="14"/>
  <c r="K69" i="14"/>
  <c r="N68" i="14"/>
  <c r="O68" i="14" s="1"/>
  <c r="K68" i="14"/>
  <c r="N67" i="14"/>
  <c r="O67" i="14"/>
  <c r="K67" i="14"/>
  <c r="N66" i="14"/>
  <c r="O66" i="14" s="1"/>
  <c r="K66" i="14"/>
  <c r="N65" i="14"/>
  <c r="O65" i="14"/>
  <c r="K65" i="14"/>
  <c r="N64" i="14"/>
  <c r="O64" i="14" s="1"/>
  <c r="K64" i="14"/>
  <c r="N63" i="14"/>
  <c r="O63" i="14"/>
  <c r="K63" i="14"/>
  <c r="N62" i="14"/>
  <c r="O62" i="14" s="1"/>
  <c r="K62" i="14"/>
  <c r="N61" i="14"/>
  <c r="O61" i="14"/>
  <c r="K61" i="14"/>
  <c r="N60" i="14"/>
  <c r="O60" i="14" s="1"/>
  <c r="K60" i="14"/>
  <c r="N59" i="14"/>
  <c r="O59" i="14"/>
  <c r="K59" i="14"/>
  <c r="N58" i="14"/>
  <c r="O58" i="14" s="1"/>
  <c r="K58" i="14"/>
  <c r="N57" i="14"/>
  <c r="O57" i="14"/>
  <c r="K57" i="14"/>
  <c r="N56" i="14"/>
  <c r="O56" i="14" s="1"/>
  <c r="K56" i="14"/>
  <c r="N55" i="14"/>
  <c r="O55" i="14"/>
  <c r="K55" i="14"/>
  <c r="N54" i="14"/>
  <c r="O54" i="14" s="1"/>
  <c r="K54" i="14"/>
  <c r="N53" i="14"/>
  <c r="O53" i="14"/>
  <c r="K53" i="14"/>
  <c r="N52" i="14"/>
  <c r="O52" i="14" s="1"/>
  <c r="K52" i="14"/>
  <c r="N51" i="14"/>
  <c r="O51" i="14"/>
  <c r="K51" i="14"/>
  <c r="N50" i="14"/>
  <c r="O50" i="14" s="1"/>
  <c r="K50" i="14"/>
  <c r="N49" i="14"/>
  <c r="O49" i="14"/>
  <c r="K49" i="14"/>
  <c r="N48" i="14"/>
  <c r="O48" i="14" s="1"/>
  <c r="K48" i="14"/>
  <c r="N47" i="14"/>
  <c r="O47" i="14"/>
  <c r="K47" i="14"/>
  <c r="N46" i="14"/>
  <c r="O46" i="14" s="1"/>
  <c r="K46" i="14"/>
  <c r="N45" i="14"/>
  <c r="O45" i="14"/>
  <c r="K45" i="14"/>
  <c r="N44" i="14"/>
  <c r="O44" i="14" s="1"/>
  <c r="K44" i="14"/>
  <c r="N43" i="14"/>
  <c r="O43" i="14"/>
  <c r="K43" i="14"/>
  <c r="N42" i="14"/>
  <c r="O42" i="14" s="1"/>
  <c r="K42" i="14"/>
  <c r="N41" i="14"/>
  <c r="O41" i="14"/>
  <c r="K41" i="14"/>
  <c r="N40" i="14"/>
  <c r="O40" i="14" s="1"/>
  <c r="K40" i="14"/>
  <c r="N39" i="14"/>
  <c r="O39" i="14"/>
  <c r="K39" i="14"/>
  <c r="N38" i="14"/>
  <c r="O38" i="14" s="1"/>
  <c r="K38" i="14"/>
  <c r="N37" i="14"/>
  <c r="O37" i="14"/>
  <c r="K37" i="14"/>
  <c r="N36" i="14"/>
  <c r="O36" i="14" s="1"/>
  <c r="K36" i="14"/>
  <c r="N35" i="14"/>
  <c r="O35" i="14"/>
  <c r="K35" i="14"/>
  <c r="N34" i="14"/>
  <c r="O34" i="14" s="1"/>
  <c r="K34" i="14"/>
  <c r="N33" i="14"/>
  <c r="O33" i="14"/>
  <c r="K33" i="14"/>
  <c r="N32" i="14"/>
  <c r="O32" i="14" s="1"/>
  <c r="K32" i="14"/>
  <c r="N31" i="14"/>
  <c r="O31" i="14"/>
  <c r="K31" i="14"/>
  <c r="N30" i="14"/>
  <c r="O30" i="14" s="1"/>
  <c r="K30" i="14"/>
  <c r="N29" i="14"/>
  <c r="O29" i="14"/>
  <c r="K29" i="14"/>
  <c r="N28" i="14"/>
  <c r="O28" i="14" s="1"/>
  <c r="K28" i="14"/>
  <c r="N27" i="14"/>
  <c r="O27" i="14"/>
  <c r="K27" i="14"/>
  <c r="N26" i="14"/>
  <c r="O26" i="14" s="1"/>
  <c r="K26" i="14"/>
  <c r="N25" i="14"/>
  <c r="O25" i="14"/>
  <c r="K25" i="14"/>
  <c r="N24" i="14"/>
  <c r="O24" i="14" s="1"/>
  <c r="K24" i="14"/>
  <c r="N23" i="14"/>
  <c r="O23" i="14"/>
  <c r="K23" i="14"/>
  <c r="N22" i="14"/>
  <c r="O22" i="14" s="1"/>
  <c r="K22" i="14"/>
  <c r="N21" i="14"/>
  <c r="O21" i="14"/>
  <c r="K21" i="14"/>
  <c r="N20" i="14"/>
  <c r="O20" i="14" s="1"/>
  <c r="K20" i="14"/>
  <c r="N19" i="14"/>
  <c r="O19" i="14"/>
  <c r="K19" i="14"/>
  <c r="R18" i="14"/>
  <c r="N18" i="14"/>
  <c r="O18" i="14"/>
  <c r="K18" i="14"/>
  <c r="R17" i="14"/>
  <c r="N17" i="14"/>
  <c r="O17" i="14"/>
  <c r="K17" i="14"/>
  <c r="R12" i="14"/>
  <c r="N16" i="14"/>
  <c r="O16" i="14" s="1"/>
  <c r="K16" i="14"/>
  <c r="N15" i="14"/>
  <c r="O15" i="14" s="1"/>
  <c r="K15" i="14"/>
  <c r="N14" i="14"/>
  <c r="O14" i="14"/>
  <c r="K14" i="14"/>
  <c r="R13" i="14"/>
  <c r="N13" i="14"/>
  <c r="O13" i="14"/>
  <c r="K13" i="14"/>
  <c r="N12" i="14"/>
  <c r="O12" i="14" s="1"/>
  <c r="K12" i="14"/>
  <c r="N11" i="14"/>
  <c r="O11" i="14" s="1"/>
  <c r="K11" i="14"/>
  <c r="R10" i="14"/>
  <c r="N10" i="14"/>
  <c r="O10" i="14" s="1"/>
  <c r="K10" i="14"/>
  <c r="R9" i="14"/>
  <c r="N9" i="14"/>
  <c r="O9" i="14" s="1"/>
  <c r="K9" i="14"/>
  <c r="R8" i="14"/>
  <c r="N8" i="14"/>
  <c r="O8" i="14" s="1"/>
  <c r="K8" i="14"/>
  <c r="N7" i="14"/>
  <c r="O7" i="14"/>
  <c r="K7" i="14"/>
  <c r="N4" i="14"/>
  <c r="U6" i="14" s="1"/>
  <c r="N5" i="14"/>
  <c r="N6" i="14"/>
  <c r="O6" i="14" s="1"/>
  <c r="R6" i="14"/>
  <c r="K6" i="14"/>
  <c r="R4" i="14" s="1"/>
  <c r="R5" i="14"/>
  <c r="O5" i="14"/>
  <c r="K5" i="14"/>
  <c r="K4" i="14"/>
  <c r="R3" i="9"/>
  <c r="X5" i="9" s="1"/>
  <c r="Y5" i="9" s="1"/>
  <c r="AD5" i="9"/>
  <c r="AD7" i="9"/>
  <c r="AD9" i="9"/>
  <c r="AD11" i="9"/>
  <c r="AD13" i="9"/>
  <c r="AD15" i="9"/>
  <c r="AD17" i="9"/>
  <c r="AD19" i="9"/>
  <c r="AD21" i="9"/>
  <c r="AD23" i="9"/>
  <c r="AD25" i="9"/>
  <c r="AD27" i="9"/>
  <c r="AD29" i="9"/>
  <c r="AD31" i="9"/>
  <c r="AD33" i="9"/>
  <c r="AD35" i="9"/>
  <c r="AD37" i="9"/>
  <c r="AD39" i="9"/>
  <c r="AD41" i="9"/>
  <c r="AD43" i="9"/>
  <c r="AD45" i="9"/>
  <c r="AD47" i="9"/>
  <c r="AD49" i="9"/>
  <c r="AD51" i="9"/>
  <c r="AD53" i="9"/>
  <c r="AD55" i="9"/>
  <c r="AD57" i="9"/>
  <c r="AD59" i="9"/>
  <c r="AD61" i="9"/>
  <c r="AD63" i="9"/>
  <c r="AD65" i="9"/>
  <c r="AD67" i="9"/>
  <c r="AD69" i="9"/>
  <c r="AD71" i="9"/>
  <c r="AD73" i="9"/>
  <c r="AD75" i="9"/>
  <c r="AD77" i="9"/>
  <c r="AD79" i="9"/>
  <c r="AD81" i="9"/>
  <c r="AD83" i="9"/>
  <c r="AD85" i="9"/>
  <c r="AD87" i="9"/>
  <c r="AD89" i="9"/>
  <c r="AD91" i="9"/>
  <c r="AD93" i="9"/>
  <c r="AD95" i="9"/>
  <c r="AD97" i="9"/>
  <c r="AD99" i="9"/>
  <c r="AD101" i="9"/>
  <c r="AD103" i="9"/>
  <c r="AD105" i="9"/>
  <c r="AD107" i="9"/>
  <c r="N107" i="9"/>
  <c r="O107" i="9" s="1"/>
  <c r="K107" i="9"/>
  <c r="N106" i="9"/>
  <c r="O106" i="9"/>
  <c r="K106" i="9"/>
  <c r="N105" i="9"/>
  <c r="O105" i="9" s="1"/>
  <c r="K105" i="9"/>
  <c r="N104" i="9"/>
  <c r="O104" i="9"/>
  <c r="K104" i="9"/>
  <c r="N103" i="9"/>
  <c r="O103" i="9" s="1"/>
  <c r="K103" i="9"/>
  <c r="N102" i="9"/>
  <c r="O102" i="9"/>
  <c r="K102" i="9"/>
  <c r="N101" i="9"/>
  <c r="O101" i="9" s="1"/>
  <c r="K101" i="9"/>
  <c r="N100" i="9"/>
  <c r="O100" i="9"/>
  <c r="K100" i="9"/>
  <c r="N99" i="9"/>
  <c r="O99" i="9" s="1"/>
  <c r="K99" i="9"/>
  <c r="N98" i="9"/>
  <c r="O98" i="9"/>
  <c r="K98" i="9"/>
  <c r="N97" i="9"/>
  <c r="O97" i="9" s="1"/>
  <c r="K97" i="9"/>
  <c r="N96" i="9"/>
  <c r="O96" i="9"/>
  <c r="K96" i="9"/>
  <c r="N95" i="9"/>
  <c r="O95" i="9" s="1"/>
  <c r="K95" i="9"/>
  <c r="N94" i="9"/>
  <c r="O94" i="9"/>
  <c r="K94" i="9"/>
  <c r="N93" i="9"/>
  <c r="O93" i="9" s="1"/>
  <c r="K93" i="9"/>
  <c r="N92" i="9"/>
  <c r="O92" i="9"/>
  <c r="K92" i="9"/>
  <c r="N91" i="9"/>
  <c r="O91" i="9" s="1"/>
  <c r="K91" i="9"/>
  <c r="N90" i="9"/>
  <c r="O90" i="9"/>
  <c r="K90" i="9"/>
  <c r="N89" i="9"/>
  <c r="O89" i="9" s="1"/>
  <c r="K89" i="9"/>
  <c r="N88" i="9"/>
  <c r="O88" i="9"/>
  <c r="K88" i="9"/>
  <c r="N87" i="9"/>
  <c r="O87" i="9" s="1"/>
  <c r="K87" i="9"/>
  <c r="N86" i="9"/>
  <c r="O86" i="9"/>
  <c r="K86" i="9"/>
  <c r="N85" i="9"/>
  <c r="O85" i="9" s="1"/>
  <c r="K85" i="9"/>
  <c r="N84" i="9"/>
  <c r="O84" i="9"/>
  <c r="K84" i="9"/>
  <c r="N83" i="9"/>
  <c r="O83" i="9" s="1"/>
  <c r="K83" i="9"/>
  <c r="N82" i="9"/>
  <c r="O82" i="9"/>
  <c r="K82" i="9"/>
  <c r="N81" i="9"/>
  <c r="O81" i="9" s="1"/>
  <c r="K81" i="9"/>
  <c r="N80" i="9"/>
  <c r="O80" i="9"/>
  <c r="K80" i="9"/>
  <c r="N79" i="9"/>
  <c r="O79" i="9" s="1"/>
  <c r="K79" i="9"/>
  <c r="N78" i="9"/>
  <c r="O78" i="9"/>
  <c r="K78" i="9"/>
  <c r="N77" i="9"/>
  <c r="O77" i="9" s="1"/>
  <c r="K77" i="9"/>
  <c r="N76" i="9"/>
  <c r="O76" i="9"/>
  <c r="K76" i="9"/>
  <c r="N75" i="9"/>
  <c r="O75" i="9" s="1"/>
  <c r="K75" i="9"/>
  <c r="N74" i="9"/>
  <c r="O74" i="9"/>
  <c r="K74" i="9"/>
  <c r="N73" i="9"/>
  <c r="O73" i="9" s="1"/>
  <c r="K73" i="9"/>
  <c r="N72" i="9"/>
  <c r="O72" i="9"/>
  <c r="K72" i="9"/>
  <c r="N71" i="9"/>
  <c r="O71" i="9" s="1"/>
  <c r="K71" i="9"/>
  <c r="N70" i="9"/>
  <c r="O70" i="9"/>
  <c r="K70" i="9"/>
  <c r="N69" i="9"/>
  <c r="O69" i="9" s="1"/>
  <c r="K69" i="9"/>
  <c r="N68" i="9"/>
  <c r="O68" i="9"/>
  <c r="K68" i="9"/>
  <c r="N67" i="9"/>
  <c r="O67" i="9" s="1"/>
  <c r="K67" i="9"/>
  <c r="N66" i="9"/>
  <c r="O66" i="9"/>
  <c r="K66" i="9"/>
  <c r="N65" i="9"/>
  <c r="O65" i="9" s="1"/>
  <c r="K65" i="9"/>
  <c r="N64" i="9"/>
  <c r="O64" i="9"/>
  <c r="K64" i="9"/>
  <c r="N63" i="9"/>
  <c r="O63" i="9" s="1"/>
  <c r="K63" i="9"/>
  <c r="N62" i="9"/>
  <c r="O62" i="9"/>
  <c r="K62" i="9"/>
  <c r="N61" i="9"/>
  <c r="O61" i="9" s="1"/>
  <c r="K61" i="9"/>
  <c r="N60" i="9"/>
  <c r="O60" i="9"/>
  <c r="K60" i="9"/>
  <c r="N59" i="9"/>
  <c r="O59" i="9" s="1"/>
  <c r="K59" i="9"/>
  <c r="N58" i="9"/>
  <c r="O58" i="9"/>
  <c r="K58" i="9"/>
  <c r="N57" i="9"/>
  <c r="O57" i="9" s="1"/>
  <c r="K57" i="9"/>
  <c r="N56" i="9"/>
  <c r="O56" i="9"/>
  <c r="K56" i="9"/>
  <c r="N55" i="9"/>
  <c r="O55" i="9" s="1"/>
  <c r="K55" i="9"/>
  <c r="N54" i="9"/>
  <c r="O54" i="9"/>
  <c r="K54" i="9"/>
  <c r="N53" i="9"/>
  <c r="O53" i="9" s="1"/>
  <c r="K53" i="9"/>
  <c r="N52" i="9"/>
  <c r="O52" i="9"/>
  <c r="K52" i="9"/>
  <c r="N51" i="9"/>
  <c r="O51" i="9" s="1"/>
  <c r="K51" i="9"/>
  <c r="N50" i="9"/>
  <c r="O50" i="9"/>
  <c r="K50" i="9"/>
  <c r="N49" i="9"/>
  <c r="O49" i="9" s="1"/>
  <c r="K49" i="9"/>
  <c r="N48" i="9"/>
  <c r="O48" i="9"/>
  <c r="K48" i="9"/>
  <c r="N47" i="9"/>
  <c r="O47" i="9" s="1"/>
  <c r="K47" i="9"/>
  <c r="N46" i="9"/>
  <c r="O46" i="9"/>
  <c r="K46" i="9"/>
  <c r="N45" i="9"/>
  <c r="O45" i="9" s="1"/>
  <c r="K45" i="9"/>
  <c r="N44" i="9"/>
  <c r="O44" i="9"/>
  <c r="K44" i="9"/>
  <c r="N43" i="9"/>
  <c r="O43" i="9" s="1"/>
  <c r="K43" i="9"/>
  <c r="N42" i="9"/>
  <c r="O42" i="9"/>
  <c r="K42" i="9"/>
  <c r="N41" i="9"/>
  <c r="O41" i="9" s="1"/>
  <c r="K41" i="9"/>
  <c r="N40" i="9"/>
  <c r="O40" i="9"/>
  <c r="K40" i="9"/>
  <c r="N39" i="9"/>
  <c r="O39" i="9" s="1"/>
  <c r="K39" i="9"/>
  <c r="N38" i="9"/>
  <c r="O38" i="9"/>
  <c r="K38" i="9"/>
  <c r="N37" i="9"/>
  <c r="O37" i="9" s="1"/>
  <c r="K37" i="9"/>
  <c r="N36" i="9"/>
  <c r="O36" i="9"/>
  <c r="K36" i="9"/>
  <c r="N35" i="9"/>
  <c r="O35" i="9" s="1"/>
  <c r="K35" i="9"/>
  <c r="N34" i="9"/>
  <c r="O34" i="9"/>
  <c r="K34" i="9"/>
  <c r="N33" i="9"/>
  <c r="O33" i="9" s="1"/>
  <c r="K33" i="9"/>
  <c r="N32" i="9"/>
  <c r="O32" i="9"/>
  <c r="K32" i="9"/>
  <c r="N31" i="9"/>
  <c r="O31" i="9" s="1"/>
  <c r="K31" i="9"/>
  <c r="N30" i="9"/>
  <c r="O30" i="9"/>
  <c r="K30" i="9"/>
  <c r="N29" i="9"/>
  <c r="O29" i="9" s="1"/>
  <c r="K29" i="9"/>
  <c r="N28" i="9"/>
  <c r="O28" i="9"/>
  <c r="K28" i="9"/>
  <c r="N27" i="9"/>
  <c r="O27" i="9" s="1"/>
  <c r="K27" i="9"/>
  <c r="N26" i="9"/>
  <c r="O26" i="9"/>
  <c r="K26" i="9"/>
  <c r="N25" i="9"/>
  <c r="O25" i="9" s="1"/>
  <c r="K25" i="9"/>
  <c r="N24" i="9"/>
  <c r="O24" i="9"/>
  <c r="K24" i="9"/>
  <c r="N23" i="9"/>
  <c r="O23" i="9" s="1"/>
  <c r="K23" i="9"/>
  <c r="N22" i="9"/>
  <c r="O22" i="9"/>
  <c r="K22" i="9"/>
  <c r="N21" i="9"/>
  <c r="O21" i="9" s="1"/>
  <c r="K21" i="9"/>
  <c r="N20" i="9"/>
  <c r="O20" i="9"/>
  <c r="K20" i="9"/>
  <c r="N19" i="9"/>
  <c r="O19" i="9" s="1"/>
  <c r="K19" i="9"/>
  <c r="R18" i="9"/>
  <c r="N18" i="9"/>
  <c r="O18" i="9" s="1"/>
  <c r="K18" i="9"/>
  <c r="R17" i="9"/>
  <c r="N17" i="9"/>
  <c r="O17" i="9" s="1"/>
  <c r="K17" i="9"/>
  <c r="R12" i="9"/>
  <c r="R16" i="9"/>
  <c r="N16" i="9"/>
  <c r="O16" i="9"/>
  <c r="K16" i="9"/>
  <c r="N15" i="9"/>
  <c r="O15" i="9"/>
  <c r="K15" i="9"/>
  <c r="N14" i="9"/>
  <c r="O14" i="9" s="1"/>
  <c r="K14" i="9"/>
  <c r="R13" i="9"/>
  <c r="N13" i="9"/>
  <c r="O13" i="9" s="1"/>
  <c r="K13" i="9"/>
  <c r="N12" i="9"/>
  <c r="O12" i="9"/>
  <c r="K12" i="9"/>
  <c r="N11" i="9"/>
  <c r="O11" i="9"/>
  <c r="K11" i="9"/>
  <c r="R10" i="9"/>
  <c r="N10" i="9"/>
  <c r="O10" i="9"/>
  <c r="K10" i="9"/>
  <c r="R9" i="9"/>
  <c r="N9" i="9"/>
  <c r="O9" i="9"/>
  <c r="K9" i="9"/>
  <c r="R8" i="9"/>
  <c r="N8" i="9"/>
  <c r="O8" i="9"/>
  <c r="K8" i="9"/>
  <c r="N7" i="9"/>
  <c r="O7" i="9" s="1"/>
  <c r="K7" i="9"/>
  <c r="N4" i="9"/>
  <c r="N5" i="9"/>
  <c r="O5" i="9" s="1"/>
  <c r="N6" i="9"/>
  <c r="R6" i="9"/>
  <c r="O6" i="9"/>
  <c r="K6" i="9"/>
  <c r="R5" i="9"/>
  <c r="K5" i="9"/>
  <c r="O4" i="9"/>
  <c r="K4" i="9"/>
  <c r="R3" i="8"/>
  <c r="AD5" i="8" s="1"/>
  <c r="X4" i="8"/>
  <c r="Y4" i="8" s="1"/>
  <c r="X5" i="8"/>
  <c r="Y5" i="8" s="1"/>
  <c r="X6" i="8"/>
  <c r="Y6" i="8" s="1"/>
  <c r="X7" i="8"/>
  <c r="Y7" i="8" s="1"/>
  <c r="X8" i="8"/>
  <c r="Y8" i="8" s="1"/>
  <c r="X9" i="8"/>
  <c r="Y9" i="8" s="1"/>
  <c r="X10" i="8"/>
  <c r="Y10" i="8" s="1"/>
  <c r="X11" i="8"/>
  <c r="Y11" i="8" s="1"/>
  <c r="X12" i="8"/>
  <c r="Y12" i="8" s="1"/>
  <c r="X13" i="8"/>
  <c r="Y13" i="8" s="1"/>
  <c r="X14" i="8"/>
  <c r="Y14" i="8" s="1"/>
  <c r="X15" i="8"/>
  <c r="Y15" i="8" s="1"/>
  <c r="X16" i="8"/>
  <c r="Y16" i="8" s="1"/>
  <c r="X17" i="8"/>
  <c r="Y17" i="8" s="1"/>
  <c r="X18" i="8"/>
  <c r="Y18" i="8" s="1"/>
  <c r="X19" i="8"/>
  <c r="Y19" i="8" s="1"/>
  <c r="X20" i="8"/>
  <c r="Y20" i="8" s="1"/>
  <c r="X21" i="8"/>
  <c r="Y21" i="8" s="1"/>
  <c r="X22" i="8"/>
  <c r="Y22" i="8" s="1"/>
  <c r="X23" i="8"/>
  <c r="Y23" i="8" s="1"/>
  <c r="X24" i="8"/>
  <c r="Y24" i="8" s="1"/>
  <c r="X25" i="8"/>
  <c r="Y25" i="8" s="1"/>
  <c r="X26" i="8"/>
  <c r="Y26" i="8" s="1"/>
  <c r="X27" i="8"/>
  <c r="Y27" i="8" s="1"/>
  <c r="X28" i="8"/>
  <c r="Y28" i="8" s="1"/>
  <c r="X29" i="8"/>
  <c r="Y29" i="8" s="1"/>
  <c r="X30" i="8"/>
  <c r="Y30" i="8" s="1"/>
  <c r="X31" i="8"/>
  <c r="Y31" i="8" s="1"/>
  <c r="X32" i="8"/>
  <c r="Y32" i="8" s="1"/>
  <c r="X33" i="8"/>
  <c r="Y33" i="8" s="1"/>
  <c r="X34" i="8"/>
  <c r="Y34" i="8" s="1"/>
  <c r="X35" i="8"/>
  <c r="Y35" i="8" s="1"/>
  <c r="X36" i="8"/>
  <c r="Y36" i="8" s="1"/>
  <c r="X37" i="8"/>
  <c r="Y37" i="8" s="1"/>
  <c r="X38" i="8"/>
  <c r="Y38" i="8" s="1"/>
  <c r="X39" i="8"/>
  <c r="Y39" i="8" s="1"/>
  <c r="X40" i="8"/>
  <c r="Y40" i="8" s="1"/>
  <c r="X41" i="8"/>
  <c r="Y41" i="8" s="1"/>
  <c r="X42" i="8"/>
  <c r="Y42" i="8" s="1"/>
  <c r="X43" i="8"/>
  <c r="Y43" i="8" s="1"/>
  <c r="X44" i="8"/>
  <c r="Y44" i="8" s="1"/>
  <c r="X45" i="8"/>
  <c r="Y45" i="8" s="1"/>
  <c r="X46" i="8"/>
  <c r="Y46" i="8" s="1"/>
  <c r="X47" i="8"/>
  <c r="Y47" i="8" s="1"/>
  <c r="X48" i="8"/>
  <c r="Y48" i="8" s="1"/>
  <c r="X49" i="8"/>
  <c r="Y49" i="8" s="1"/>
  <c r="X50" i="8"/>
  <c r="Y50" i="8" s="1"/>
  <c r="X51" i="8"/>
  <c r="Y51" i="8" s="1"/>
  <c r="X52" i="8"/>
  <c r="Y52" i="8" s="1"/>
  <c r="X53" i="8"/>
  <c r="Y53" i="8" s="1"/>
  <c r="X54" i="8"/>
  <c r="Y54" i="8" s="1"/>
  <c r="X55" i="8"/>
  <c r="Y55" i="8" s="1"/>
  <c r="X56" i="8"/>
  <c r="Y56" i="8" s="1"/>
  <c r="X57" i="8"/>
  <c r="Y57" i="8" s="1"/>
  <c r="X58" i="8"/>
  <c r="Y58" i="8" s="1"/>
  <c r="X59" i="8"/>
  <c r="Y59" i="8" s="1"/>
  <c r="X60" i="8"/>
  <c r="Y60" i="8" s="1"/>
  <c r="X61" i="8"/>
  <c r="Y61" i="8" s="1"/>
  <c r="X62" i="8"/>
  <c r="Y62" i="8" s="1"/>
  <c r="X63" i="8"/>
  <c r="Y63" i="8" s="1"/>
  <c r="X64" i="8"/>
  <c r="Y64" i="8" s="1"/>
  <c r="X65" i="8"/>
  <c r="Y65" i="8" s="1"/>
  <c r="X66" i="8"/>
  <c r="Y66" i="8" s="1"/>
  <c r="X67" i="8"/>
  <c r="Y67" i="8" s="1"/>
  <c r="X68" i="8"/>
  <c r="Y68" i="8" s="1"/>
  <c r="X69" i="8"/>
  <c r="Y69" i="8" s="1"/>
  <c r="X70" i="8"/>
  <c r="Y70" i="8" s="1"/>
  <c r="X71" i="8"/>
  <c r="Y71" i="8" s="1"/>
  <c r="X72" i="8"/>
  <c r="Y72" i="8" s="1"/>
  <c r="X73" i="8"/>
  <c r="Y73" i="8" s="1"/>
  <c r="X74" i="8"/>
  <c r="Y74" i="8" s="1"/>
  <c r="X75" i="8"/>
  <c r="Y75" i="8" s="1"/>
  <c r="X76" i="8"/>
  <c r="Y76" i="8" s="1"/>
  <c r="X77" i="8"/>
  <c r="Y77" i="8" s="1"/>
  <c r="X78" i="8"/>
  <c r="Y78" i="8" s="1"/>
  <c r="X79" i="8"/>
  <c r="Y79" i="8" s="1"/>
  <c r="X80" i="8"/>
  <c r="Y80" i="8" s="1"/>
  <c r="X81" i="8"/>
  <c r="Y81" i="8" s="1"/>
  <c r="X82" i="8"/>
  <c r="Y82" i="8" s="1"/>
  <c r="X83" i="8"/>
  <c r="Y83" i="8" s="1"/>
  <c r="X84" i="8"/>
  <c r="Y84" i="8" s="1"/>
  <c r="X85" i="8"/>
  <c r="Y85" i="8" s="1"/>
  <c r="X86" i="8"/>
  <c r="Y86" i="8" s="1"/>
  <c r="X87" i="8"/>
  <c r="Y87" i="8" s="1"/>
  <c r="X88" i="8"/>
  <c r="Y88" i="8" s="1"/>
  <c r="X89" i="8"/>
  <c r="Y89" i="8" s="1"/>
  <c r="X90" i="8"/>
  <c r="Y90" i="8" s="1"/>
  <c r="X91" i="8"/>
  <c r="Y91" i="8" s="1"/>
  <c r="X92" i="8"/>
  <c r="Y92" i="8" s="1"/>
  <c r="X93" i="8"/>
  <c r="Y93" i="8" s="1"/>
  <c r="X94" i="8"/>
  <c r="Y94" i="8" s="1"/>
  <c r="X95" i="8"/>
  <c r="Y95" i="8" s="1"/>
  <c r="X96" i="8"/>
  <c r="Y96" i="8" s="1"/>
  <c r="X97" i="8"/>
  <c r="Y97" i="8" s="1"/>
  <c r="X98" i="8"/>
  <c r="Y98" i="8" s="1"/>
  <c r="X99" i="8"/>
  <c r="Y99" i="8" s="1"/>
  <c r="X100" i="8"/>
  <c r="Y100" i="8" s="1"/>
  <c r="X101" i="8"/>
  <c r="Y101" i="8" s="1"/>
  <c r="X102" i="8"/>
  <c r="Y102" i="8" s="1"/>
  <c r="X103" i="8"/>
  <c r="Y103" i="8" s="1"/>
  <c r="X104" i="8"/>
  <c r="Y104" i="8" s="1"/>
  <c r="X105" i="8"/>
  <c r="Y105" i="8" s="1"/>
  <c r="X106" i="8"/>
  <c r="Y106" i="8" s="1"/>
  <c r="X107" i="8"/>
  <c r="Y107" i="8" s="1"/>
  <c r="Y109" i="8"/>
  <c r="AD4" i="8"/>
  <c r="AD6" i="8"/>
  <c r="AD7" i="8"/>
  <c r="AD8" i="8"/>
  <c r="AD10" i="8"/>
  <c r="AD11" i="8"/>
  <c r="AD12" i="8"/>
  <c r="AD14" i="8"/>
  <c r="AD15" i="8"/>
  <c r="AD16" i="8"/>
  <c r="AD18" i="8"/>
  <c r="AD19" i="8"/>
  <c r="AD20" i="8"/>
  <c r="AD22" i="8"/>
  <c r="AD23" i="8"/>
  <c r="AD24" i="8"/>
  <c r="AD26" i="8"/>
  <c r="AD27" i="8"/>
  <c r="AD28" i="8"/>
  <c r="AD30" i="8"/>
  <c r="AD31" i="8"/>
  <c r="AD32" i="8"/>
  <c r="AD34" i="8"/>
  <c r="AD35" i="8"/>
  <c r="AD36" i="8"/>
  <c r="AD38" i="8"/>
  <c r="AD39" i="8"/>
  <c r="AD40" i="8"/>
  <c r="AD42" i="8"/>
  <c r="AD43" i="8"/>
  <c r="AD44" i="8"/>
  <c r="AD46" i="8"/>
  <c r="AD47" i="8"/>
  <c r="AD48" i="8"/>
  <c r="AD50" i="8"/>
  <c r="AD51" i="8"/>
  <c r="AD52" i="8"/>
  <c r="AD54" i="8"/>
  <c r="AD55" i="8"/>
  <c r="AD56" i="8"/>
  <c r="AD58" i="8"/>
  <c r="AD59" i="8"/>
  <c r="AD60" i="8"/>
  <c r="AD62" i="8"/>
  <c r="AD63" i="8"/>
  <c r="AD64" i="8"/>
  <c r="AD66" i="8"/>
  <c r="AD67" i="8"/>
  <c r="AD68" i="8"/>
  <c r="AD70" i="8"/>
  <c r="AD71" i="8"/>
  <c r="AD72" i="8"/>
  <c r="AD74" i="8"/>
  <c r="AD75" i="8"/>
  <c r="AD76" i="8"/>
  <c r="AD78" i="8"/>
  <c r="AD79" i="8"/>
  <c r="AD80" i="8"/>
  <c r="AD82" i="8"/>
  <c r="AD83" i="8"/>
  <c r="AD84" i="8"/>
  <c r="AD86" i="8"/>
  <c r="AD87" i="8"/>
  <c r="AD88" i="8"/>
  <c r="AD90" i="8"/>
  <c r="AD91" i="8"/>
  <c r="AD92" i="8"/>
  <c r="AD94" i="8"/>
  <c r="AD95" i="8"/>
  <c r="AD96" i="8"/>
  <c r="AD98" i="8"/>
  <c r="AD99" i="8"/>
  <c r="AD100" i="8"/>
  <c r="AD102" i="8"/>
  <c r="AD103" i="8"/>
  <c r="AD104" i="8"/>
  <c r="AD106" i="8"/>
  <c r="AD107" i="8"/>
  <c r="N107" i="8"/>
  <c r="O107" i="8"/>
  <c r="K107" i="8"/>
  <c r="N106" i="8"/>
  <c r="O106" i="8" s="1"/>
  <c r="K106" i="8"/>
  <c r="N105" i="8"/>
  <c r="O105" i="8"/>
  <c r="K105" i="8"/>
  <c r="N104" i="8"/>
  <c r="O104" i="8" s="1"/>
  <c r="K104" i="8"/>
  <c r="N103" i="8"/>
  <c r="O103" i="8"/>
  <c r="K103" i="8"/>
  <c r="N102" i="8"/>
  <c r="O102" i="8" s="1"/>
  <c r="K102" i="8"/>
  <c r="N101" i="8"/>
  <c r="O101" i="8"/>
  <c r="K101" i="8"/>
  <c r="N100" i="8"/>
  <c r="O100" i="8" s="1"/>
  <c r="K100" i="8"/>
  <c r="N99" i="8"/>
  <c r="O99" i="8"/>
  <c r="K99" i="8"/>
  <c r="N98" i="8"/>
  <c r="O98" i="8" s="1"/>
  <c r="K98" i="8"/>
  <c r="N97" i="8"/>
  <c r="O97" i="8"/>
  <c r="K97" i="8"/>
  <c r="N96" i="8"/>
  <c r="O96" i="8" s="1"/>
  <c r="K96" i="8"/>
  <c r="N95" i="8"/>
  <c r="O95" i="8"/>
  <c r="K95" i="8"/>
  <c r="N94" i="8"/>
  <c r="O94" i="8" s="1"/>
  <c r="K94" i="8"/>
  <c r="N93" i="8"/>
  <c r="O93" i="8"/>
  <c r="K93" i="8"/>
  <c r="N92" i="8"/>
  <c r="O92" i="8" s="1"/>
  <c r="K92" i="8"/>
  <c r="N91" i="8"/>
  <c r="O91" i="8"/>
  <c r="K91" i="8"/>
  <c r="N90" i="8"/>
  <c r="O90" i="8" s="1"/>
  <c r="K90" i="8"/>
  <c r="N89" i="8"/>
  <c r="O89" i="8"/>
  <c r="K89" i="8"/>
  <c r="N88" i="8"/>
  <c r="O88" i="8" s="1"/>
  <c r="K88" i="8"/>
  <c r="N87" i="8"/>
  <c r="O87" i="8"/>
  <c r="K87" i="8"/>
  <c r="N86" i="8"/>
  <c r="O86" i="8" s="1"/>
  <c r="K86" i="8"/>
  <c r="N85" i="8"/>
  <c r="O85" i="8"/>
  <c r="K85" i="8"/>
  <c r="N84" i="8"/>
  <c r="O84" i="8" s="1"/>
  <c r="K84" i="8"/>
  <c r="N83" i="8"/>
  <c r="O83" i="8"/>
  <c r="K83" i="8"/>
  <c r="N82" i="8"/>
  <c r="O82" i="8" s="1"/>
  <c r="K82" i="8"/>
  <c r="N81" i="8"/>
  <c r="O81" i="8"/>
  <c r="K81" i="8"/>
  <c r="N80" i="8"/>
  <c r="O80" i="8" s="1"/>
  <c r="K80" i="8"/>
  <c r="N79" i="8"/>
  <c r="O79" i="8"/>
  <c r="K79" i="8"/>
  <c r="N78" i="8"/>
  <c r="O78" i="8" s="1"/>
  <c r="K78" i="8"/>
  <c r="N77" i="8"/>
  <c r="O77" i="8"/>
  <c r="K77" i="8"/>
  <c r="N76" i="8"/>
  <c r="O76" i="8" s="1"/>
  <c r="K76" i="8"/>
  <c r="N75" i="8"/>
  <c r="O75" i="8"/>
  <c r="K75" i="8"/>
  <c r="N74" i="8"/>
  <c r="O74" i="8" s="1"/>
  <c r="K74" i="8"/>
  <c r="N73" i="8"/>
  <c r="O73" i="8"/>
  <c r="K73" i="8"/>
  <c r="N72" i="8"/>
  <c r="O72" i="8" s="1"/>
  <c r="K72" i="8"/>
  <c r="N71" i="8"/>
  <c r="O71" i="8"/>
  <c r="K71" i="8"/>
  <c r="N70" i="8"/>
  <c r="O70" i="8" s="1"/>
  <c r="K70" i="8"/>
  <c r="N69" i="8"/>
  <c r="O69" i="8"/>
  <c r="K69" i="8"/>
  <c r="N68" i="8"/>
  <c r="O68" i="8" s="1"/>
  <c r="K68" i="8"/>
  <c r="N67" i="8"/>
  <c r="O67" i="8"/>
  <c r="K67" i="8"/>
  <c r="N66" i="8"/>
  <c r="O66" i="8" s="1"/>
  <c r="K66" i="8"/>
  <c r="N65" i="8"/>
  <c r="O65" i="8"/>
  <c r="K65" i="8"/>
  <c r="N64" i="8"/>
  <c r="O64" i="8" s="1"/>
  <c r="K64" i="8"/>
  <c r="N63" i="8"/>
  <c r="O63" i="8"/>
  <c r="K63" i="8"/>
  <c r="N62" i="8"/>
  <c r="O62" i="8" s="1"/>
  <c r="K62" i="8"/>
  <c r="N61" i="8"/>
  <c r="O61" i="8"/>
  <c r="K61" i="8"/>
  <c r="N60" i="8"/>
  <c r="O60" i="8" s="1"/>
  <c r="K60" i="8"/>
  <c r="N59" i="8"/>
  <c r="O59" i="8"/>
  <c r="K59" i="8"/>
  <c r="N58" i="8"/>
  <c r="O58" i="8" s="1"/>
  <c r="K58" i="8"/>
  <c r="N57" i="8"/>
  <c r="O57" i="8"/>
  <c r="K57" i="8"/>
  <c r="N56" i="8"/>
  <c r="O56" i="8" s="1"/>
  <c r="K56" i="8"/>
  <c r="N55" i="8"/>
  <c r="O55" i="8"/>
  <c r="K55" i="8"/>
  <c r="N54" i="8"/>
  <c r="O54" i="8" s="1"/>
  <c r="K54" i="8"/>
  <c r="N53" i="8"/>
  <c r="O53" i="8"/>
  <c r="K53" i="8"/>
  <c r="N52" i="8"/>
  <c r="O52" i="8" s="1"/>
  <c r="K52" i="8"/>
  <c r="N51" i="8"/>
  <c r="O51" i="8"/>
  <c r="K51" i="8"/>
  <c r="N50" i="8"/>
  <c r="O50" i="8" s="1"/>
  <c r="K50" i="8"/>
  <c r="N49" i="8"/>
  <c r="O49" i="8"/>
  <c r="K49" i="8"/>
  <c r="N48" i="8"/>
  <c r="O48" i="8" s="1"/>
  <c r="K48" i="8"/>
  <c r="N47" i="8"/>
  <c r="O47" i="8"/>
  <c r="K47" i="8"/>
  <c r="N46" i="8"/>
  <c r="O46" i="8" s="1"/>
  <c r="K46" i="8"/>
  <c r="N45" i="8"/>
  <c r="O45" i="8"/>
  <c r="K45" i="8"/>
  <c r="N44" i="8"/>
  <c r="O44" i="8" s="1"/>
  <c r="K44" i="8"/>
  <c r="N43" i="8"/>
  <c r="O43" i="8"/>
  <c r="K43" i="8"/>
  <c r="N42" i="8"/>
  <c r="O42" i="8" s="1"/>
  <c r="K42" i="8"/>
  <c r="N41" i="8"/>
  <c r="O41" i="8"/>
  <c r="K41" i="8"/>
  <c r="N40" i="8"/>
  <c r="O40" i="8" s="1"/>
  <c r="K40" i="8"/>
  <c r="N39" i="8"/>
  <c r="O39" i="8"/>
  <c r="K39" i="8"/>
  <c r="N38" i="8"/>
  <c r="O38" i="8" s="1"/>
  <c r="K38" i="8"/>
  <c r="N37" i="8"/>
  <c r="O37" i="8"/>
  <c r="K37" i="8"/>
  <c r="N36" i="8"/>
  <c r="O36" i="8" s="1"/>
  <c r="K36" i="8"/>
  <c r="N35" i="8"/>
  <c r="O35" i="8"/>
  <c r="K35" i="8"/>
  <c r="N34" i="8"/>
  <c r="O34" i="8" s="1"/>
  <c r="K34" i="8"/>
  <c r="N33" i="8"/>
  <c r="O33" i="8"/>
  <c r="K33" i="8"/>
  <c r="N32" i="8"/>
  <c r="O32" i="8" s="1"/>
  <c r="K32" i="8"/>
  <c r="N31" i="8"/>
  <c r="O31" i="8"/>
  <c r="K31" i="8"/>
  <c r="N30" i="8"/>
  <c r="O30" i="8" s="1"/>
  <c r="K30" i="8"/>
  <c r="N29" i="8"/>
  <c r="O29" i="8"/>
  <c r="K29" i="8"/>
  <c r="N28" i="8"/>
  <c r="O28" i="8" s="1"/>
  <c r="K28" i="8"/>
  <c r="N27" i="8"/>
  <c r="O27" i="8"/>
  <c r="K27" i="8"/>
  <c r="N26" i="8"/>
  <c r="O26" i="8" s="1"/>
  <c r="K26" i="8"/>
  <c r="N25" i="8"/>
  <c r="O25" i="8"/>
  <c r="K25" i="8"/>
  <c r="N24" i="8"/>
  <c r="O24" i="8" s="1"/>
  <c r="K24" i="8"/>
  <c r="N23" i="8"/>
  <c r="O23" i="8"/>
  <c r="K23" i="8"/>
  <c r="N22" i="8"/>
  <c r="O22" i="8" s="1"/>
  <c r="K22" i="8"/>
  <c r="N21" i="8"/>
  <c r="O21" i="8"/>
  <c r="K21" i="8"/>
  <c r="N20" i="8"/>
  <c r="O20" i="8" s="1"/>
  <c r="K20" i="8"/>
  <c r="N19" i="8"/>
  <c r="O19" i="8"/>
  <c r="K19" i="8"/>
  <c r="R18" i="8"/>
  <c r="N18" i="8"/>
  <c r="O18" i="8"/>
  <c r="K18" i="8"/>
  <c r="R17" i="8"/>
  <c r="N17" i="8"/>
  <c r="O17" i="8"/>
  <c r="K17" i="8"/>
  <c r="R12" i="8"/>
  <c r="R16" i="8" s="1"/>
  <c r="N16" i="8"/>
  <c r="O16" i="8" s="1"/>
  <c r="K16" i="8"/>
  <c r="N15" i="8"/>
  <c r="O15" i="8" s="1"/>
  <c r="K15" i="8"/>
  <c r="N14" i="8"/>
  <c r="O14" i="8"/>
  <c r="K14" i="8"/>
  <c r="R13" i="8"/>
  <c r="N13" i="8"/>
  <c r="O13" i="8"/>
  <c r="K13" i="8"/>
  <c r="N12" i="8"/>
  <c r="O12" i="8" s="1"/>
  <c r="K12" i="8"/>
  <c r="N11" i="8"/>
  <c r="O11" i="8" s="1"/>
  <c r="K11" i="8"/>
  <c r="R10" i="8"/>
  <c r="N10" i="8"/>
  <c r="O10" i="8" s="1"/>
  <c r="K10" i="8"/>
  <c r="R9" i="8"/>
  <c r="N9" i="8"/>
  <c r="O9" i="8" s="1"/>
  <c r="K9" i="8"/>
  <c r="R8" i="8"/>
  <c r="N8" i="8"/>
  <c r="O8" i="8" s="1"/>
  <c r="K8" i="8"/>
  <c r="N7" i="8"/>
  <c r="O7" i="8"/>
  <c r="K7" i="8"/>
  <c r="N4" i="8"/>
  <c r="N5" i="8"/>
  <c r="N6" i="8"/>
  <c r="O6" i="8" s="1"/>
  <c r="R6" i="8"/>
  <c r="K6" i="8"/>
  <c r="R5" i="8"/>
  <c r="O5" i="8"/>
  <c r="K5" i="8"/>
  <c r="R4" i="8" s="1"/>
  <c r="K4" i="8"/>
  <c r="R3" i="11"/>
  <c r="X41" i="11"/>
  <c r="Y41" i="11" s="1"/>
  <c r="X49" i="11"/>
  <c r="Y49" i="11" s="1"/>
  <c r="X57" i="11"/>
  <c r="Y57" i="11" s="1"/>
  <c r="X65" i="11"/>
  <c r="Y65" i="11" s="1"/>
  <c r="X73" i="11"/>
  <c r="Y73" i="11" s="1"/>
  <c r="X81" i="11"/>
  <c r="Y81" i="11" s="1"/>
  <c r="X89" i="11"/>
  <c r="Y89" i="11" s="1"/>
  <c r="X97" i="11"/>
  <c r="Y97" i="11" s="1"/>
  <c r="X105" i="11"/>
  <c r="Y105" i="11" s="1"/>
  <c r="AD5" i="11"/>
  <c r="AD10" i="11"/>
  <c r="AD15" i="11"/>
  <c r="AD21" i="11"/>
  <c r="AD26" i="11"/>
  <c r="AD31" i="11"/>
  <c r="AD37" i="11"/>
  <c r="AD42" i="11"/>
  <c r="AD47" i="11"/>
  <c r="AD53" i="11"/>
  <c r="AD58" i="11"/>
  <c r="AD63" i="11"/>
  <c r="AD69" i="11"/>
  <c r="AD74" i="11"/>
  <c r="AD79" i="11"/>
  <c r="AD85" i="11"/>
  <c r="AD90" i="11"/>
  <c r="AD95" i="11"/>
  <c r="AD101" i="11"/>
  <c r="AD106" i="11"/>
  <c r="N107" i="11"/>
  <c r="O107" i="11" s="1"/>
  <c r="K107" i="11"/>
  <c r="N106" i="11"/>
  <c r="O106" i="11"/>
  <c r="K106" i="11"/>
  <c r="N105" i="11"/>
  <c r="O105" i="11" s="1"/>
  <c r="K105" i="11"/>
  <c r="N104" i="11"/>
  <c r="O104" i="11" s="1"/>
  <c r="K104" i="11"/>
  <c r="N103" i="11"/>
  <c r="O103" i="11"/>
  <c r="K103" i="11"/>
  <c r="N102" i="11"/>
  <c r="O102" i="11"/>
  <c r="K102" i="11"/>
  <c r="N101" i="11"/>
  <c r="O101" i="11" s="1"/>
  <c r="K101" i="11"/>
  <c r="N100" i="11"/>
  <c r="O100" i="11"/>
  <c r="K100" i="11"/>
  <c r="N99" i="11"/>
  <c r="O99" i="11" s="1"/>
  <c r="K99" i="11"/>
  <c r="N98" i="11"/>
  <c r="O98" i="11"/>
  <c r="K98" i="11"/>
  <c r="N97" i="11"/>
  <c r="O97" i="11" s="1"/>
  <c r="K97" i="11"/>
  <c r="N96" i="11"/>
  <c r="O96" i="11" s="1"/>
  <c r="K96" i="11"/>
  <c r="N95" i="11"/>
  <c r="O95" i="11"/>
  <c r="K95" i="11"/>
  <c r="N94" i="11"/>
  <c r="O94" i="11"/>
  <c r="K94" i="11"/>
  <c r="N93" i="11"/>
  <c r="O93" i="11" s="1"/>
  <c r="K93" i="11"/>
  <c r="N92" i="11"/>
  <c r="O92" i="11"/>
  <c r="K92" i="11"/>
  <c r="N91" i="11"/>
  <c r="O91" i="11" s="1"/>
  <c r="K91" i="11"/>
  <c r="N90" i="11"/>
  <c r="O90" i="11"/>
  <c r="K90" i="11"/>
  <c r="N89" i="11"/>
  <c r="O89" i="11" s="1"/>
  <c r="K89" i="11"/>
  <c r="N88" i="11"/>
  <c r="O88" i="11" s="1"/>
  <c r="K88" i="11"/>
  <c r="N87" i="11"/>
  <c r="O87" i="11"/>
  <c r="K87" i="11"/>
  <c r="N86" i="11"/>
  <c r="O86" i="11"/>
  <c r="K86" i="11"/>
  <c r="N85" i="11"/>
  <c r="O85" i="11" s="1"/>
  <c r="K85" i="11"/>
  <c r="N84" i="11"/>
  <c r="O84" i="11"/>
  <c r="K84" i="11"/>
  <c r="N83" i="11"/>
  <c r="O83" i="11" s="1"/>
  <c r="K83" i="11"/>
  <c r="N82" i="11"/>
  <c r="O82" i="11"/>
  <c r="K82" i="11"/>
  <c r="N81" i="11"/>
  <c r="O81" i="11" s="1"/>
  <c r="K81" i="11"/>
  <c r="N80" i="11"/>
  <c r="O80" i="11" s="1"/>
  <c r="K80" i="11"/>
  <c r="N79" i="11"/>
  <c r="O79" i="11"/>
  <c r="K79" i="11"/>
  <c r="N78" i="11"/>
  <c r="O78" i="11"/>
  <c r="K78" i="11"/>
  <c r="N77" i="11"/>
  <c r="O77" i="11" s="1"/>
  <c r="K77" i="11"/>
  <c r="N76" i="11"/>
  <c r="O76" i="11"/>
  <c r="K76" i="11"/>
  <c r="N75" i="11"/>
  <c r="O75" i="11" s="1"/>
  <c r="K75" i="11"/>
  <c r="N74" i="11"/>
  <c r="O74" i="11"/>
  <c r="K74" i="11"/>
  <c r="N73" i="11"/>
  <c r="O73" i="11" s="1"/>
  <c r="K73" i="11"/>
  <c r="N72" i="11"/>
  <c r="O72" i="11" s="1"/>
  <c r="K72" i="11"/>
  <c r="N71" i="11"/>
  <c r="O71" i="11"/>
  <c r="K71" i="11"/>
  <c r="N70" i="11"/>
  <c r="O70" i="11"/>
  <c r="K70" i="11"/>
  <c r="N69" i="11"/>
  <c r="O69" i="11" s="1"/>
  <c r="K69" i="11"/>
  <c r="N68" i="11"/>
  <c r="O68" i="11"/>
  <c r="K68" i="11"/>
  <c r="N67" i="11"/>
  <c r="O67" i="11" s="1"/>
  <c r="K67" i="11"/>
  <c r="N66" i="11"/>
  <c r="O66" i="11"/>
  <c r="K66" i="11"/>
  <c r="N65" i="11"/>
  <c r="O65" i="11" s="1"/>
  <c r="K65" i="11"/>
  <c r="N64" i="11"/>
  <c r="O64" i="11" s="1"/>
  <c r="K64" i="11"/>
  <c r="N63" i="11"/>
  <c r="O63" i="11"/>
  <c r="K63" i="11"/>
  <c r="N62" i="11"/>
  <c r="O62" i="11"/>
  <c r="K62" i="11"/>
  <c r="N61" i="11"/>
  <c r="O61" i="11" s="1"/>
  <c r="K61" i="11"/>
  <c r="N60" i="11"/>
  <c r="O60" i="11"/>
  <c r="K60" i="11"/>
  <c r="N59" i="11"/>
  <c r="O59" i="11" s="1"/>
  <c r="K59" i="11"/>
  <c r="N58" i="11"/>
  <c r="O58" i="11"/>
  <c r="K58" i="11"/>
  <c r="N57" i="11"/>
  <c r="O57" i="11" s="1"/>
  <c r="K57" i="11"/>
  <c r="N56" i="11"/>
  <c r="O56" i="11" s="1"/>
  <c r="K56" i="11"/>
  <c r="N55" i="11"/>
  <c r="O55" i="11"/>
  <c r="K55" i="11"/>
  <c r="N54" i="11"/>
  <c r="O54" i="11"/>
  <c r="K54" i="11"/>
  <c r="N53" i="11"/>
  <c r="O53" i="11" s="1"/>
  <c r="K53" i="11"/>
  <c r="N52" i="11"/>
  <c r="O52" i="11"/>
  <c r="K52" i="11"/>
  <c r="N51" i="11"/>
  <c r="O51" i="11" s="1"/>
  <c r="K51" i="11"/>
  <c r="N50" i="11"/>
  <c r="O50" i="11"/>
  <c r="K50" i="11"/>
  <c r="N49" i="11"/>
  <c r="O49" i="11" s="1"/>
  <c r="K49" i="11"/>
  <c r="N48" i="11"/>
  <c r="O48" i="11" s="1"/>
  <c r="K48" i="11"/>
  <c r="N47" i="11"/>
  <c r="O47" i="11"/>
  <c r="K47" i="11"/>
  <c r="N46" i="11"/>
  <c r="O46" i="11"/>
  <c r="K46" i="11"/>
  <c r="N45" i="11"/>
  <c r="O45" i="11" s="1"/>
  <c r="K45" i="11"/>
  <c r="N44" i="11"/>
  <c r="O44" i="11"/>
  <c r="K44" i="11"/>
  <c r="N43" i="11"/>
  <c r="O43" i="11" s="1"/>
  <c r="K43" i="11"/>
  <c r="N42" i="11"/>
  <c r="O42" i="11"/>
  <c r="K42" i="11"/>
  <c r="N41" i="11"/>
  <c r="O41" i="11" s="1"/>
  <c r="K41" i="11"/>
  <c r="N40" i="11"/>
  <c r="O40" i="11" s="1"/>
  <c r="K40" i="11"/>
  <c r="N39" i="11"/>
  <c r="O39" i="11"/>
  <c r="K39" i="11"/>
  <c r="N38" i="11"/>
  <c r="O38" i="11"/>
  <c r="K38" i="11"/>
  <c r="N37" i="11"/>
  <c r="O37" i="11" s="1"/>
  <c r="K37" i="11"/>
  <c r="N36" i="11"/>
  <c r="O36" i="11"/>
  <c r="K36" i="11"/>
  <c r="N35" i="11"/>
  <c r="O35" i="11" s="1"/>
  <c r="K35" i="11"/>
  <c r="N34" i="11"/>
  <c r="O34" i="11"/>
  <c r="K34" i="11"/>
  <c r="N33" i="11"/>
  <c r="O33" i="11" s="1"/>
  <c r="K33" i="11"/>
  <c r="N32" i="11"/>
  <c r="O32" i="11" s="1"/>
  <c r="K32" i="11"/>
  <c r="N31" i="11"/>
  <c r="O31" i="11"/>
  <c r="K31" i="11"/>
  <c r="N30" i="11"/>
  <c r="O30" i="11"/>
  <c r="K30" i="11"/>
  <c r="N29" i="11"/>
  <c r="O29" i="11" s="1"/>
  <c r="K29" i="11"/>
  <c r="N28" i="11"/>
  <c r="O28" i="11"/>
  <c r="K28" i="11"/>
  <c r="N27" i="11"/>
  <c r="O27" i="11" s="1"/>
  <c r="K27" i="11"/>
  <c r="N26" i="11"/>
  <c r="O26" i="11"/>
  <c r="K26" i="11"/>
  <c r="N25" i="11"/>
  <c r="O25" i="11" s="1"/>
  <c r="K25" i="11"/>
  <c r="N24" i="11"/>
  <c r="O24" i="11" s="1"/>
  <c r="K24" i="11"/>
  <c r="N23" i="11"/>
  <c r="O23" i="11"/>
  <c r="K23" i="11"/>
  <c r="N22" i="11"/>
  <c r="O22" i="11"/>
  <c r="K22" i="11"/>
  <c r="N21" i="11"/>
  <c r="O21" i="11" s="1"/>
  <c r="K21" i="11"/>
  <c r="N20" i="11"/>
  <c r="O20" i="11"/>
  <c r="K20" i="11"/>
  <c r="N19" i="11"/>
  <c r="O19" i="11" s="1"/>
  <c r="K19" i="11"/>
  <c r="R18" i="11"/>
  <c r="N18" i="11"/>
  <c r="O18" i="11" s="1"/>
  <c r="K18" i="11"/>
  <c r="R17" i="11"/>
  <c r="N17" i="11"/>
  <c r="O17" i="11" s="1"/>
  <c r="K17" i="11"/>
  <c r="R12" i="11"/>
  <c r="R16" i="11"/>
  <c r="N16" i="11"/>
  <c r="O16" i="11"/>
  <c r="K16" i="11"/>
  <c r="N15" i="11"/>
  <c r="O15" i="11"/>
  <c r="K15" i="11"/>
  <c r="N14" i="11"/>
  <c r="O14" i="11" s="1"/>
  <c r="K14" i="11"/>
  <c r="R13" i="11"/>
  <c r="N13" i="11"/>
  <c r="O13" i="11" s="1"/>
  <c r="K13" i="11"/>
  <c r="N12" i="11"/>
  <c r="O12" i="11"/>
  <c r="K12" i="11"/>
  <c r="N11" i="11"/>
  <c r="O11" i="11"/>
  <c r="K11" i="11"/>
  <c r="R10" i="11"/>
  <c r="N10" i="11"/>
  <c r="O10" i="11"/>
  <c r="K10" i="11"/>
  <c r="R9" i="11"/>
  <c r="N9" i="11"/>
  <c r="O9" i="11"/>
  <c r="K9" i="11"/>
  <c r="R8" i="11"/>
  <c r="N8" i="11"/>
  <c r="O8" i="11"/>
  <c r="K8" i="11"/>
  <c r="N7" i="11"/>
  <c r="O7" i="11" s="1"/>
  <c r="K7" i="11"/>
  <c r="N4" i="11"/>
  <c r="N5" i="11"/>
  <c r="N6" i="11"/>
  <c r="U6" i="11"/>
  <c r="R6" i="11"/>
  <c r="O6" i="11"/>
  <c r="K6" i="11"/>
  <c r="U5" i="11"/>
  <c r="R5" i="11"/>
  <c r="O5" i="11"/>
  <c r="K5" i="11"/>
  <c r="O4" i="11"/>
  <c r="K4" i="11"/>
  <c r="R4" i="11" s="1"/>
  <c r="U3" i="11"/>
  <c r="R3" i="7"/>
  <c r="AD5" i="7" s="1"/>
  <c r="X4" i="7"/>
  <c r="Y4" i="7" s="1"/>
  <c r="X5" i="7"/>
  <c r="Y5" i="7" s="1"/>
  <c r="X6" i="7"/>
  <c r="Y6" i="7" s="1"/>
  <c r="X7" i="7"/>
  <c r="Y7" i="7" s="1"/>
  <c r="X8" i="7"/>
  <c r="Y8" i="7" s="1"/>
  <c r="X9" i="7"/>
  <c r="Y9" i="7" s="1"/>
  <c r="X10" i="7"/>
  <c r="Y10" i="7" s="1"/>
  <c r="X11" i="7"/>
  <c r="Y11" i="7" s="1"/>
  <c r="X12" i="7"/>
  <c r="Y12" i="7" s="1"/>
  <c r="X13" i="7"/>
  <c r="Y13" i="7" s="1"/>
  <c r="X14" i="7"/>
  <c r="Y14" i="7" s="1"/>
  <c r="X15" i="7"/>
  <c r="Y15" i="7" s="1"/>
  <c r="X16" i="7"/>
  <c r="Y16" i="7" s="1"/>
  <c r="X17" i="7"/>
  <c r="Y17" i="7" s="1"/>
  <c r="X18" i="7"/>
  <c r="Y18" i="7" s="1"/>
  <c r="X19" i="7"/>
  <c r="Y19" i="7" s="1"/>
  <c r="X20" i="7"/>
  <c r="Y20" i="7" s="1"/>
  <c r="X21" i="7"/>
  <c r="Y21" i="7" s="1"/>
  <c r="X22" i="7"/>
  <c r="Y22" i="7" s="1"/>
  <c r="X23" i="7"/>
  <c r="Y23" i="7" s="1"/>
  <c r="X24" i="7"/>
  <c r="Y24" i="7" s="1"/>
  <c r="X25" i="7"/>
  <c r="Y25" i="7" s="1"/>
  <c r="X26" i="7"/>
  <c r="Y26" i="7" s="1"/>
  <c r="X27" i="7"/>
  <c r="Y27" i="7" s="1"/>
  <c r="X28" i="7"/>
  <c r="Y28" i="7" s="1"/>
  <c r="X29" i="7"/>
  <c r="Y29" i="7" s="1"/>
  <c r="X30" i="7"/>
  <c r="Y30" i="7" s="1"/>
  <c r="X31" i="7"/>
  <c r="Y31" i="7" s="1"/>
  <c r="X32" i="7"/>
  <c r="Y32" i="7" s="1"/>
  <c r="X33" i="7"/>
  <c r="Y33" i="7" s="1"/>
  <c r="X34" i="7"/>
  <c r="Y34" i="7" s="1"/>
  <c r="X35" i="7"/>
  <c r="Y35" i="7" s="1"/>
  <c r="X36" i="7"/>
  <c r="Y36" i="7" s="1"/>
  <c r="X37" i="7"/>
  <c r="Y37" i="7" s="1"/>
  <c r="X38" i="7"/>
  <c r="Y38" i="7" s="1"/>
  <c r="X39" i="7"/>
  <c r="Y39" i="7" s="1"/>
  <c r="X40" i="7"/>
  <c r="Y40" i="7" s="1"/>
  <c r="X41" i="7"/>
  <c r="Y41" i="7" s="1"/>
  <c r="X42" i="7"/>
  <c r="Y42" i="7" s="1"/>
  <c r="X43" i="7"/>
  <c r="Y43" i="7" s="1"/>
  <c r="X44" i="7"/>
  <c r="Y44" i="7" s="1"/>
  <c r="X45" i="7"/>
  <c r="Y45" i="7" s="1"/>
  <c r="X46" i="7"/>
  <c r="Y46" i="7" s="1"/>
  <c r="X47" i="7"/>
  <c r="Y47" i="7" s="1"/>
  <c r="X48" i="7"/>
  <c r="Y48" i="7" s="1"/>
  <c r="X49" i="7"/>
  <c r="Y49" i="7" s="1"/>
  <c r="X50" i="7"/>
  <c r="Y50" i="7" s="1"/>
  <c r="X51" i="7"/>
  <c r="Y51" i="7" s="1"/>
  <c r="X52" i="7"/>
  <c r="Y52" i="7" s="1"/>
  <c r="X53" i="7"/>
  <c r="Y53" i="7" s="1"/>
  <c r="X54" i="7"/>
  <c r="Y54" i="7" s="1"/>
  <c r="X55" i="7"/>
  <c r="Y55" i="7" s="1"/>
  <c r="X56" i="7"/>
  <c r="Y56" i="7" s="1"/>
  <c r="X57" i="7"/>
  <c r="Y57" i="7" s="1"/>
  <c r="X58" i="7"/>
  <c r="Y58" i="7" s="1"/>
  <c r="X59" i="7"/>
  <c r="Y59" i="7" s="1"/>
  <c r="X60" i="7"/>
  <c r="Y60" i="7" s="1"/>
  <c r="X61" i="7"/>
  <c r="Y61" i="7" s="1"/>
  <c r="X62" i="7"/>
  <c r="Y62" i="7" s="1"/>
  <c r="X63" i="7"/>
  <c r="Y63" i="7" s="1"/>
  <c r="X64" i="7"/>
  <c r="Y64" i="7" s="1"/>
  <c r="X65" i="7"/>
  <c r="Y65" i="7" s="1"/>
  <c r="X66" i="7"/>
  <c r="Y66" i="7" s="1"/>
  <c r="X67" i="7"/>
  <c r="Y67" i="7" s="1"/>
  <c r="X68" i="7"/>
  <c r="Y68" i="7" s="1"/>
  <c r="X69" i="7"/>
  <c r="Y69" i="7" s="1"/>
  <c r="X70" i="7"/>
  <c r="Y70" i="7" s="1"/>
  <c r="X71" i="7"/>
  <c r="Y71" i="7" s="1"/>
  <c r="X72" i="7"/>
  <c r="Y72" i="7" s="1"/>
  <c r="X73" i="7"/>
  <c r="Y73" i="7" s="1"/>
  <c r="X74" i="7"/>
  <c r="Y74" i="7" s="1"/>
  <c r="X75" i="7"/>
  <c r="Y75" i="7" s="1"/>
  <c r="X76" i="7"/>
  <c r="Y76" i="7" s="1"/>
  <c r="X77" i="7"/>
  <c r="Y77" i="7" s="1"/>
  <c r="X78" i="7"/>
  <c r="Y78" i="7" s="1"/>
  <c r="X79" i="7"/>
  <c r="Y79" i="7" s="1"/>
  <c r="X80" i="7"/>
  <c r="Y80" i="7" s="1"/>
  <c r="X81" i="7"/>
  <c r="Y81" i="7" s="1"/>
  <c r="X82" i="7"/>
  <c r="Y82" i="7" s="1"/>
  <c r="X83" i="7"/>
  <c r="Y83" i="7" s="1"/>
  <c r="X84" i="7"/>
  <c r="Y84" i="7" s="1"/>
  <c r="X85" i="7"/>
  <c r="Y85" i="7" s="1"/>
  <c r="X86" i="7"/>
  <c r="Y86" i="7" s="1"/>
  <c r="X87" i="7"/>
  <c r="Y87" i="7" s="1"/>
  <c r="X88" i="7"/>
  <c r="Y88" i="7" s="1"/>
  <c r="X89" i="7"/>
  <c r="Y89" i="7" s="1"/>
  <c r="X90" i="7"/>
  <c r="Y90" i="7" s="1"/>
  <c r="X91" i="7"/>
  <c r="Y91" i="7" s="1"/>
  <c r="X92" i="7"/>
  <c r="Y92" i="7" s="1"/>
  <c r="X93" i="7"/>
  <c r="Y93" i="7" s="1"/>
  <c r="X94" i="7"/>
  <c r="Y94" i="7" s="1"/>
  <c r="X95" i="7"/>
  <c r="Y95" i="7" s="1"/>
  <c r="X96" i="7"/>
  <c r="Y96" i="7" s="1"/>
  <c r="X97" i="7"/>
  <c r="Y97" i="7" s="1"/>
  <c r="X98" i="7"/>
  <c r="Y98" i="7" s="1"/>
  <c r="X99" i="7"/>
  <c r="Y99" i="7" s="1"/>
  <c r="X100" i="7"/>
  <c r="Y100" i="7" s="1"/>
  <c r="X101" i="7"/>
  <c r="Y101" i="7" s="1"/>
  <c r="X102" i="7"/>
  <c r="Y102" i="7" s="1"/>
  <c r="X103" i="7"/>
  <c r="Y103" i="7" s="1"/>
  <c r="X104" i="7"/>
  <c r="Y104" i="7" s="1"/>
  <c r="X105" i="7"/>
  <c r="Y105" i="7" s="1"/>
  <c r="X106" i="7"/>
  <c r="Y106" i="7" s="1"/>
  <c r="X107" i="7"/>
  <c r="Y107" i="7" s="1"/>
  <c r="AD4" i="7"/>
  <c r="AD6" i="7"/>
  <c r="AD7" i="7"/>
  <c r="AD8" i="7"/>
  <c r="AD10" i="7"/>
  <c r="AD11" i="7"/>
  <c r="AD12" i="7"/>
  <c r="AD14" i="7"/>
  <c r="AD15" i="7"/>
  <c r="AD16" i="7"/>
  <c r="AD18" i="7"/>
  <c r="AD19" i="7"/>
  <c r="AD20" i="7"/>
  <c r="AD22" i="7"/>
  <c r="AD23" i="7"/>
  <c r="AD24" i="7"/>
  <c r="AD26" i="7"/>
  <c r="AD27" i="7"/>
  <c r="AD28" i="7"/>
  <c r="AD30" i="7"/>
  <c r="AD31" i="7"/>
  <c r="AD32" i="7"/>
  <c r="AD34" i="7"/>
  <c r="AD35" i="7"/>
  <c r="AD36" i="7"/>
  <c r="AD38" i="7"/>
  <c r="AD39" i="7"/>
  <c r="AD40" i="7"/>
  <c r="AD42" i="7"/>
  <c r="AD43" i="7"/>
  <c r="AD44" i="7"/>
  <c r="AD46" i="7"/>
  <c r="AD47" i="7"/>
  <c r="AD48" i="7"/>
  <c r="AD50" i="7"/>
  <c r="AD51" i="7"/>
  <c r="AD52" i="7"/>
  <c r="AD54" i="7"/>
  <c r="AD55" i="7"/>
  <c r="AD56" i="7"/>
  <c r="AD58" i="7"/>
  <c r="AD59" i="7"/>
  <c r="AD60" i="7"/>
  <c r="AD62" i="7"/>
  <c r="AD63" i="7"/>
  <c r="AD64" i="7"/>
  <c r="AD66" i="7"/>
  <c r="AD67" i="7"/>
  <c r="AD68" i="7"/>
  <c r="AD70" i="7"/>
  <c r="AD71" i="7"/>
  <c r="AD72" i="7"/>
  <c r="AD74" i="7"/>
  <c r="AD75" i="7"/>
  <c r="AD76" i="7"/>
  <c r="AD78" i="7"/>
  <c r="AD79" i="7"/>
  <c r="AD80" i="7"/>
  <c r="AD82" i="7"/>
  <c r="AD83" i="7"/>
  <c r="AD84" i="7"/>
  <c r="AD86" i="7"/>
  <c r="AD87" i="7"/>
  <c r="AD88" i="7"/>
  <c r="AD90" i="7"/>
  <c r="AD91" i="7"/>
  <c r="AD92" i="7"/>
  <c r="AD94" i="7"/>
  <c r="AD95" i="7"/>
  <c r="AD96" i="7"/>
  <c r="AD98" i="7"/>
  <c r="AD99" i="7"/>
  <c r="AD100" i="7"/>
  <c r="AD102" i="7"/>
  <c r="AD103" i="7"/>
  <c r="AD104" i="7"/>
  <c r="AD106" i="7"/>
  <c r="AD107" i="7"/>
  <c r="N107" i="7"/>
  <c r="O107" i="7"/>
  <c r="K107" i="7"/>
  <c r="N106" i="7"/>
  <c r="O106" i="7" s="1"/>
  <c r="K106" i="7"/>
  <c r="N105" i="7"/>
  <c r="O105" i="7"/>
  <c r="K105" i="7"/>
  <c r="N104" i="7"/>
  <c r="O104" i="7" s="1"/>
  <c r="K104" i="7"/>
  <c r="N103" i="7"/>
  <c r="O103" i="7"/>
  <c r="K103" i="7"/>
  <c r="N102" i="7"/>
  <c r="O102" i="7" s="1"/>
  <c r="K102" i="7"/>
  <c r="N101" i="7"/>
  <c r="O101" i="7"/>
  <c r="K101" i="7"/>
  <c r="N100" i="7"/>
  <c r="O100" i="7" s="1"/>
  <c r="K100" i="7"/>
  <c r="N99" i="7"/>
  <c r="O99" i="7"/>
  <c r="K99" i="7"/>
  <c r="N98" i="7"/>
  <c r="O98" i="7" s="1"/>
  <c r="K98" i="7"/>
  <c r="N97" i="7"/>
  <c r="O97" i="7"/>
  <c r="K97" i="7"/>
  <c r="N96" i="7"/>
  <c r="O96" i="7" s="1"/>
  <c r="K96" i="7"/>
  <c r="N95" i="7"/>
  <c r="O95" i="7"/>
  <c r="K95" i="7"/>
  <c r="N94" i="7"/>
  <c r="O94" i="7" s="1"/>
  <c r="K94" i="7"/>
  <c r="N93" i="7"/>
  <c r="O93" i="7"/>
  <c r="K93" i="7"/>
  <c r="N92" i="7"/>
  <c r="O92" i="7" s="1"/>
  <c r="K92" i="7"/>
  <c r="N91" i="7"/>
  <c r="O91" i="7"/>
  <c r="K91" i="7"/>
  <c r="N90" i="7"/>
  <c r="O90" i="7" s="1"/>
  <c r="K90" i="7"/>
  <c r="N89" i="7"/>
  <c r="O89" i="7"/>
  <c r="K89" i="7"/>
  <c r="N88" i="7"/>
  <c r="O88" i="7" s="1"/>
  <c r="K88" i="7"/>
  <c r="N87" i="7"/>
  <c r="O87" i="7"/>
  <c r="K87" i="7"/>
  <c r="N86" i="7"/>
  <c r="O86" i="7" s="1"/>
  <c r="K86" i="7"/>
  <c r="N85" i="7"/>
  <c r="O85" i="7"/>
  <c r="K85" i="7"/>
  <c r="N84" i="7"/>
  <c r="O84" i="7" s="1"/>
  <c r="K84" i="7"/>
  <c r="N83" i="7"/>
  <c r="O83" i="7"/>
  <c r="K83" i="7"/>
  <c r="N82" i="7"/>
  <c r="O82" i="7" s="1"/>
  <c r="K82" i="7"/>
  <c r="N81" i="7"/>
  <c r="O81" i="7"/>
  <c r="K81" i="7"/>
  <c r="N80" i="7"/>
  <c r="O80" i="7" s="1"/>
  <c r="K80" i="7"/>
  <c r="N79" i="7"/>
  <c r="O79" i="7"/>
  <c r="K79" i="7"/>
  <c r="N78" i="7"/>
  <c r="O78" i="7" s="1"/>
  <c r="K78" i="7"/>
  <c r="N77" i="7"/>
  <c r="O77" i="7"/>
  <c r="K77" i="7"/>
  <c r="N76" i="7"/>
  <c r="O76" i="7" s="1"/>
  <c r="K76" i="7"/>
  <c r="N75" i="7"/>
  <c r="O75" i="7"/>
  <c r="K75" i="7"/>
  <c r="N74" i="7"/>
  <c r="O74" i="7" s="1"/>
  <c r="K74" i="7"/>
  <c r="N73" i="7"/>
  <c r="O73" i="7"/>
  <c r="K73" i="7"/>
  <c r="N72" i="7"/>
  <c r="O72" i="7" s="1"/>
  <c r="K72" i="7"/>
  <c r="N71" i="7"/>
  <c r="O71" i="7"/>
  <c r="K71" i="7"/>
  <c r="N70" i="7"/>
  <c r="O70" i="7" s="1"/>
  <c r="K70" i="7"/>
  <c r="N69" i="7"/>
  <c r="O69" i="7"/>
  <c r="K69" i="7"/>
  <c r="N68" i="7"/>
  <c r="O68" i="7" s="1"/>
  <c r="K68" i="7"/>
  <c r="N67" i="7"/>
  <c r="O67" i="7"/>
  <c r="K67" i="7"/>
  <c r="N66" i="7"/>
  <c r="O66" i="7" s="1"/>
  <c r="K66" i="7"/>
  <c r="N65" i="7"/>
  <c r="O65" i="7"/>
  <c r="K65" i="7"/>
  <c r="N64" i="7"/>
  <c r="O64" i="7" s="1"/>
  <c r="K64" i="7"/>
  <c r="N63" i="7"/>
  <c r="O63" i="7"/>
  <c r="K63" i="7"/>
  <c r="N62" i="7"/>
  <c r="O62" i="7" s="1"/>
  <c r="K62" i="7"/>
  <c r="N61" i="7"/>
  <c r="O61" i="7"/>
  <c r="K61" i="7"/>
  <c r="N60" i="7"/>
  <c r="O60" i="7" s="1"/>
  <c r="K60" i="7"/>
  <c r="N59" i="7"/>
  <c r="O59" i="7"/>
  <c r="K59" i="7"/>
  <c r="N58" i="7"/>
  <c r="O58" i="7" s="1"/>
  <c r="K58" i="7"/>
  <c r="N57" i="7"/>
  <c r="O57" i="7"/>
  <c r="K57" i="7"/>
  <c r="N56" i="7"/>
  <c r="O56" i="7" s="1"/>
  <c r="K56" i="7"/>
  <c r="N55" i="7"/>
  <c r="O55" i="7"/>
  <c r="K55" i="7"/>
  <c r="N54" i="7"/>
  <c r="O54" i="7" s="1"/>
  <c r="K54" i="7"/>
  <c r="N53" i="7"/>
  <c r="O53" i="7"/>
  <c r="K53" i="7"/>
  <c r="N52" i="7"/>
  <c r="O52" i="7" s="1"/>
  <c r="K52" i="7"/>
  <c r="N51" i="7"/>
  <c r="O51" i="7"/>
  <c r="K51" i="7"/>
  <c r="N50" i="7"/>
  <c r="O50" i="7" s="1"/>
  <c r="K50" i="7"/>
  <c r="N49" i="7"/>
  <c r="O49" i="7"/>
  <c r="K49" i="7"/>
  <c r="N48" i="7"/>
  <c r="O48" i="7" s="1"/>
  <c r="K48" i="7"/>
  <c r="N47" i="7"/>
  <c r="O47" i="7"/>
  <c r="K47" i="7"/>
  <c r="N46" i="7"/>
  <c r="O46" i="7" s="1"/>
  <c r="K46" i="7"/>
  <c r="N45" i="7"/>
  <c r="O45" i="7"/>
  <c r="K45" i="7"/>
  <c r="N44" i="7"/>
  <c r="O44" i="7" s="1"/>
  <c r="K44" i="7"/>
  <c r="N43" i="7"/>
  <c r="O43" i="7"/>
  <c r="K43" i="7"/>
  <c r="N42" i="7"/>
  <c r="O42" i="7" s="1"/>
  <c r="K42" i="7"/>
  <c r="N41" i="7"/>
  <c r="O41" i="7"/>
  <c r="K41" i="7"/>
  <c r="N40" i="7"/>
  <c r="O40" i="7" s="1"/>
  <c r="K40" i="7"/>
  <c r="N39" i="7"/>
  <c r="O39" i="7"/>
  <c r="K39" i="7"/>
  <c r="N38" i="7"/>
  <c r="O38" i="7" s="1"/>
  <c r="K38" i="7"/>
  <c r="N37" i="7"/>
  <c r="O37" i="7"/>
  <c r="K37" i="7"/>
  <c r="N36" i="7"/>
  <c r="O36" i="7" s="1"/>
  <c r="K36" i="7"/>
  <c r="N35" i="7"/>
  <c r="O35" i="7"/>
  <c r="K35" i="7"/>
  <c r="N34" i="7"/>
  <c r="O34" i="7" s="1"/>
  <c r="K34" i="7"/>
  <c r="N33" i="7"/>
  <c r="O33" i="7"/>
  <c r="K33" i="7"/>
  <c r="N32" i="7"/>
  <c r="O32" i="7" s="1"/>
  <c r="K32" i="7"/>
  <c r="N31" i="7"/>
  <c r="O31" i="7"/>
  <c r="K31" i="7"/>
  <c r="N30" i="7"/>
  <c r="O30" i="7" s="1"/>
  <c r="K30" i="7"/>
  <c r="N29" i="7"/>
  <c r="O29" i="7"/>
  <c r="K29" i="7"/>
  <c r="N28" i="7"/>
  <c r="O28" i="7" s="1"/>
  <c r="K28" i="7"/>
  <c r="N27" i="7"/>
  <c r="O27" i="7"/>
  <c r="K27" i="7"/>
  <c r="N26" i="7"/>
  <c r="O26" i="7" s="1"/>
  <c r="K26" i="7"/>
  <c r="N25" i="7"/>
  <c r="O25" i="7"/>
  <c r="K25" i="7"/>
  <c r="N24" i="7"/>
  <c r="O24" i="7" s="1"/>
  <c r="K24" i="7"/>
  <c r="N23" i="7"/>
  <c r="O23" i="7"/>
  <c r="K23" i="7"/>
  <c r="N22" i="7"/>
  <c r="O22" i="7" s="1"/>
  <c r="K22" i="7"/>
  <c r="N21" i="7"/>
  <c r="O21" i="7"/>
  <c r="K21" i="7"/>
  <c r="N20" i="7"/>
  <c r="O20" i="7" s="1"/>
  <c r="K20" i="7"/>
  <c r="N19" i="7"/>
  <c r="O19" i="7"/>
  <c r="K19" i="7"/>
  <c r="R18" i="7"/>
  <c r="N18" i="7"/>
  <c r="O18" i="7"/>
  <c r="K18" i="7"/>
  <c r="R17" i="7"/>
  <c r="N17" i="7"/>
  <c r="O17" i="7"/>
  <c r="K17" i="7"/>
  <c r="R12" i="7"/>
  <c r="R16" i="7" s="1"/>
  <c r="N16" i="7"/>
  <c r="O16" i="7" s="1"/>
  <c r="K16" i="7"/>
  <c r="N15" i="7"/>
  <c r="O15" i="7" s="1"/>
  <c r="K15" i="7"/>
  <c r="N14" i="7"/>
  <c r="O14" i="7"/>
  <c r="K14" i="7"/>
  <c r="R13" i="7"/>
  <c r="N13" i="7"/>
  <c r="O13" i="7"/>
  <c r="K13" i="7"/>
  <c r="N12" i="7"/>
  <c r="O12" i="7" s="1"/>
  <c r="K12" i="7"/>
  <c r="N11" i="7"/>
  <c r="O11" i="7" s="1"/>
  <c r="K11" i="7"/>
  <c r="R10" i="7"/>
  <c r="N10" i="7"/>
  <c r="O10" i="7" s="1"/>
  <c r="K10" i="7"/>
  <c r="R9" i="7"/>
  <c r="N9" i="7"/>
  <c r="O9" i="7" s="1"/>
  <c r="K9" i="7"/>
  <c r="R8" i="7"/>
  <c r="N8" i="7"/>
  <c r="O8" i="7" s="1"/>
  <c r="K8" i="7"/>
  <c r="N7" i="7"/>
  <c r="O7" i="7"/>
  <c r="K7" i="7"/>
  <c r="N4" i="7"/>
  <c r="U6" i="7" s="1"/>
  <c r="N5" i="7"/>
  <c r="N6" i="7"/>
  <c r="O6" i="7" s="1"/>
  <c r="R6" i="7"/>
  <c r="K6" i="7"/>
  <c r="R5" i="7"/>
  <c r="O5" i="7"/>
  <c r="K5" i="7"/>
  <c r="K4" i="7"/>
  <c r="R4" i="7"/>
  <c r="R3" i="2"/>
  <c r="AD6" i="2" s="1"/>
  <c r="AD5" i="2"/>
  <c r="AD7" i="2"/>
  <c r="AD9" i="2"/>
  <c r="AD11" i="2"/>
  <c r="AD13" i="2"/>
  <c r="AD15" i="2"/>
  <c r="AD17" i="2"/>
  <c r="AD19" i="2"/>
  <c r="AD21" i="2"/>
  <c r="AD23" i="2"/>
  <c r="AD25" i="2"/>
  <c r="AD27" i="2"/>
  <c r="AD29" i="2"/>
  <c r="AD31" i="2"/>
  <c r="AD33" i="2"/>
  <c r="AD35" i="2"/>
  <c r="AD37" i="2"/>
  <c r="AD39" i="2"/>
  <c r="AD41" i="2"/>
  <c r="AD43" i="2"/>
  <c r="AD45" i="2"/>
  <c r="AD47" i="2"/>
  <c r="AD49" i="2"/>
  <c r="AD51" i="2"/>
  <c r="AD53" i="2"/>
  <c r="AD55" i="2"/>
  <c r="AD57" i="2"/>
  <c r="AD59" i="2"/>
  <c r="AD61" i="2"/>
  <c r="AD63" i="2"/>
  <c r="AD65" i="2"/>
  <c r="AD67" i="2"/>
  <c r="AD69" i="2"/>
  <c r="AD71" i="2"/>
  <c r="AD73" i="2"/>
  <c r="AD75" i="2"/>
  <c r="AD77" i="2"/>
  <c r="AD79" i="2"/>
  <c r="AD81" i="2"/>
  <c r="AD83" i="2"/>
  <c r="AD85" i="2"/>
  <c r="AD87" i="2"/>
  <c r="AD89" i="2"/>
  <c r="AD91" i="2"/>
  <c r="AD93" i="2"/>
  <c r="AD95" i="2"/>
  <c r="AD97" i="2"/>
  <c r="AD99" i="2"/>
  <c r="AD101" i="2"/>
  <c r="AD103" i="2"/>
  <c r="AD105" i="2"/>
  <c r="AD107" i="2"/>
  <c r="J4" i="10"/>
  <c r="R3" i="10" s="1"/>
  <c r="R16" i="10" s="1"/>
  <c r="J5" i="10"/>
  <c r="X5" i="10" s="1"/>
  <c r="Y5" i="10" s="1"/>
  <c r="J6" i="10"/>
  <c r="X6" i="10" s="1"/>
  <c r="Y6" i="10" s="1"/>
  <c r="J7" i="10"/>
  <c r="J8" i="10"/>
  <c r="X8" i="10" s="1"/>
  <c r="Y8" i="10" s="1"/>
  <c r="J9" i="10"/>
  <c r="X9" i="10"/>
  <c r="Y9" i="10" s="1"/>
  <c r="J10" i="10"/>
  <c r="X10" i="10" s="1"/>
  <c r="Y10" i="10"/>
  <c r="J11" i="10"/>
  <c r="X11" i="10" s="1"/>
  <c r="Y11" i="10" s="1"/>
  <c r="J12" i="10"/>
  <c r="K12" i="10" s="1"/>
  <c r="J13" i="10"/>
  <c r="X13" i="10"/>
  <c r="Y13" i="10"/>
  <c r="J14" i="10"/>
  <c r="X14" i="10" s="1"/>
  <c r="Y14" i="10"/>
  <c r="J15" i="10"/>
  <c r="J16" i="10"/>
  <c r="K16" i="10" s="1"/>
  <c r="J17" i="10"/>
  <c r="X17" i="10"/>
  <c r="Y17" i="10"/>
  <c r="J18" i="10"/>
  <c r="X18" i="10" s="1"/>
  <c r="Y18" i="10"/>
  <c r="J19" i="10"/>
  <c r="X19" i="10" s="1"/>
  <c r="Y19" i="10" s="1"/>
  <c r="J20" i="10"/>
  <c r="K20" i="10" s="1"/>
  <c r="J21" i="10"/>
  <c r="X21" i="10"/>
  <c r="Y21" i="10"/>
  <c r="J22" i="10"/>
  <c r="X22" i="10" s="1"/>
  <c r="Y22" i="10"/>
  <c r="J23" i="10"/>
  <c r="X23" i="10" s="1"/>
  <c r="Y23" i="10" s="1"/>
  <c r="J24" i="10"/>
  <c r="K24" i="10" s="1"/>
  <c r="J25" i="10"/>
  <c r="X25" i="10"/>
  <c r="Y25" i="10"/>
  <c r="J26" i="10"/>
  <c r="X26" i="10" s="1"/>
  <c r="Y26" i="10"/>
  <c r="J27" i="10"/>
  <c r="X27" i="10" s="1"/>
  <c r="Y27" i="10" s="1"/>
  <c r="J28" i="10"/>
  <c r="K28" i="10" s="1"/>
  <c r="J29" i="10"/>
  <c r="X29" i="10"/>
  <c r="Y29" i="10"/>
  <c r="J30" i="10"/>
  <c r="X30" i="10" s="1"/>
  <c r="Y30" i="10" s="1"/>
  <c r="J31" i="10"/>
  <c r="X31" i="10" s="1"/>
  <c r="Y31" i="10" s="1"/>
  <c r="J32" i="10"/>
  <c r="K32" i="10" s="1"/>
  <c r="J33" i="10"/>
  <c r="X33" i="10"/>
  <c r="Y33" i="10"/>
  <c r="J34" i="10"/>
  <c r="X34" i="10" s="1"/>
  <c r="Y34" i="10" s="1"/>
  <c r="J35" i="10"/>
  <c r="X35" i="10" s="1"/>
  <c r="Y35" i="10" s="1"/>
  <c r="J36" i="10"/>
  <c r="K36" i="10" s="1"/>
  <c r="J37" i="10"/>
  <c r="X37" i="10"/>
  <c r="Y37" i="10"/>
  <c r="J38" i="10"/>
  <c r="X38" i="10" s="1"/>
  <c r="Y38" i="10" s="1"/>
  <c r="J39" i="10"/>
  <c r="X39" i="10" s="1"/>
  <c r="Y39" i="10" s="1"/>
  <c r="J40" i="10"/>
  <c r="K40" i="10" s="1"/>
  <c r="J41" i="10"/>
  <c r="X41" i="10"/>
  <c r="Y41" i="10"/>
  <c r="J42" i="10"/>
  <c r="X42" i="10" s="1"/>
  <c r="Y42" i="10" s="1"/>
  <c r="J43" i="10"/>
  <c r="X43" i="10" s="1"/>
  <c r="Y43" i="10" s="1"/>
  <c r="J44" i="10"/>
  <c r="K44" i="10" s="1"/>
  <c r="J45" i="10"/>
  <c r="X45" i="10"/>
  <c r="Y45" i="10"/>
  <c r="J46" i="10"/>
  <c r="X46" i="10" s="1"/>
  <c r="Y46" i="10" s="1"/>
  <c r="J47" i="10"/>
  <c r="X47" i="10" s="1"/>
  <c r="Y47" i="10" s="1"/>
  <c r="J48" i="10"/>
  <c r="K48" i="10" s="1"/>
  <c r="J49" i="10"/>
  <c r="X49" i="10"/>
  <c r="Y49" i="10"/>
  <c r="J50" i="10"/>
  <c r="X50" i="10" s="1"/>
  <c r="Y50" i="10" s="1"/>
  <c r="J51" i="10"/>
  <c r="X51" i="10" s="1"/>
  <c r="Y51" i="10" s="1"/>
  <c r="J52" i="10"/>
  <c r="K52" i="10" s="1"/>
  <c r="J53" i="10"/>
  <c r="X53" i="10"/>
  <c r="Y53" i="10"/>
  <c r="J54" i="10"/>
  <c r="X54" i="10" s="1"/>
  <c r="Y54" i="10" s="1"/>
  <c r="J55" i="10"/>
  <c r="X55" i="10" s="1"/>
  <c r="Y55" i="10" s="1"/>
  <c r="J56" i="10"/>
  <c r="K56" i="10" s="1"/>
  <c r="J57" i="10"/>
  <c r="X57" i="10"/>
  <c r="Y57" i="10"/>
  <c r="J58" i="10"/>
  <c r="X58" i="10" s="1"/>
  <c r="Y58" i="10" s="1"/>
  <c r="J59" i="10"/>
  <c r="X59" i="10" s="1"/>
  <c r="Y59" i="10" s="1"/>
  <c r="J60" i="10"/>
  <c r="K60" i="10" s="1"/>
  <c r="J61" i="10"/>
  <c r="X61" i="10"/>
  <c r="Y61" i="10"/>
  <c r="J62" i="10"/>
  <c r="X62" i="10" s="1"/>
  <c r="Y62" i="10" s="1"/>
  <c r="J63" i="10"/>
  <c r="X63" i="10" s="1"/>
  <c r="Y63" i="10" s="1"/>
  <c r="J64" i="10"/>
  <c r="K64" i="10" s="1"/>
  <c r="J65" i="10"/>
  <c r="X65" i="10"/>
  <c r="Y65" i="10"/>
  <c r="J66" i="10"/>
  <c r="X66" i="10" s="1"/>
  <c r="Y66" i="10" s="1"/>
  <c r="J67" i="10"/>
  <c r="X67" i="10" s="1"/>
  <c r="Y67" i="10" s="1"/>
  <c r="J68" i="10"/>
  <c r="K68" i="10" s="1"/>
  <c r="J69" i="10"/>
  <c r="X69" i="10"/>
  <c r="Y69" i="10"/>
  <c r="J70" i="10"/>
  <c r="X70" i="10" s="1"/>
  <c r="Y70" i="10" s="1"/>
  <c r="J71" i="10"/>
  <c r="X71" i="10" s="1"/>
  <c r="Y71" i="10" s="1"/>
  <c r="J72" i="10"/>
  <c r="K72" i="10" s="1"/>
  <c r="J73" i="10"/>
  <c r="X73" i="10"/>
  <c r="Y73" i="10"/>
  <c r="J74" i="10"/>
  <c r="X74" i="10" s="1"/>
  <c r="Y74" i="10" s="1"/>
  <c r="J75" i="10"/>
  <c r="X75" i="10" s="1"/>
  <c r="Y75" i="10" s="1"/>
  <c r="J76" i="10"/>
  <c r="K76" i="10" s="1"/>
  <c r="J77" i="10"/>
  <c r="X77" i="10"/>
  <c r="Y77" i="10"/>
  <c r="J78" i="10"/>
  <c r="X78" i="10" s="1"/>
  <c r="Y78" i="10" s="1"/>
  <c r="J79" i="10"/>
  <c r="X79" i="10" s="1"/>
  <c r="Y79" i="10" s="1"/>
  <c r="J80" i="10"/>
  <c r="K80" i="10" s="1"/>
  <c r="J81" i="10"/>
  <c r="X81" i="10"/>
  <c r="Y81" i="10"/>
  <c r="J82" i="10"/>
  <c r="X82" i="10" s="1"/>
  <c r="Y82" i="10" s="1"/>
  <c r="J83" i="10"/>
  <c r="X83" i="10" s="1"/>
  <c r="Y83" i="10" s="1"/>
  <c r="J84" i="10"/>
  <c r="K84" i="10" s="1"/>
  <c r="J85" i="10"/>
  <c r="X85" i="10"/>
  <c r="Y85" i="10"/>
  <c r="J86" i="10"/>
  <c r="X86" i="10" s="1"/>
  <c r="Y86" i="10" s="1"/>
  <c r="J87" i="10"/>
  <c r="X87" i="10" s="1"/>
  <c r="Y87" i="10" s="1"/>
  <c r="J88" i="10"/>
  <c r="K88" i="10" s="1"/>
  <c r="J89" i="10"/>
  <c r="X89" i="10"/>
  <c r="Y89" i="10"/>
  <c r="J90" i="10"/>
  <c r="X90" i="10" s="1"/>
  <c r="Y90" i="10" s="1"/>
  <c r="J91" i="10"/>
  <c r="X91" i="10" s="1"/>
  <c r="Y91" i="10" s="1"/>
  <c r="J92" i="10"/>
  <c r="K92" i="10" s="1"/>
  <c r="J93" i="10"/>
  <c r="X93" i="10"/>
  <c r="Y93" i="10"/>
  <c r="J94" i="10"/>
  <c r="X94" i="10" s="1"/>
  <c r="Y94" i="10" s="1"/>
  <c r="J95" i="10"/>
  <c r="X95" i="10" s="1"/>
  <c r="Y95" i="10" s="1"/>
  <c r="J96" i="10"/>
  <c r="K96" i="10" s="1"/>
  <c r="J97" i="10"/>
  <c r="X97" i="10"/>
  <c r="Y97" i="10"/>
  <c r="J98" i="10"/>
  <c r="X98" i="10" s="1"/>
  <c r="Y98" i="10" s="1"/>
  <c r="J99" i="10"/>
  <c r="X99" i="10" s="1"/>
  <c r="Y99" i="10" s="1"/>
  <c r="J100" i="10"/>
  <c r="K100" i="10" s="1"/>
  <c r="J101" i="10"/>
  <c r="X101" i="10"/>
  <c r="Y101" i="10"/>
  <c r="J102" i="10"/>
  <c r="X102" i="10" s="1"/>
  <c r="Y102" i="10" s="1"/>
  <c r="J103" i="10"/>
  <c r="X103" i="10" s="1"/>
  <c r="Y103" i="10" s="1"/>
  <c r="J104" i="10"/>
  <c r="K104" i="10" s="1"/>
  <c r="J105" i="10"/>
  <c r="X105" i="10"/>
  <c r="Y105" i="10"/>
  <c r="J106" i="10"/>
  <c r="X106" i="10" s="1"/>
  <c r="Y106" i="10" s="1"/>
  <c r="J107" i="10"/>
  <c r="X107" i="10" s="1"/>
  <c r="Y107" i="10" s="1"/>
  <c r="N107" i="10"/>
  <c r="O107" i="10"/>
  <c r="K107" i="10"/>
  <c r="N106" i="10"/>
  <c r="O106" i="10" s="1"/>
  <c r="K106" i="10"/>
  <c r="N105" i="10"/>
  <c r="O105" i="10" s="1"/>
  <c r="K105" i="10"/>
  <c r="N104" i="10"/>
  <c r="O104" i="10" s="1"/>
  <c r="N103" i="10"/>
  <c r="O103" i="10"/>
  <c r="N102" i="10"/>
  <c r="O102" i="10" s="1"/>
  <c r="K102" i="10"/>
  <c r="N101" i="10"/>
  <c r="O101" i="10" s="1"/>
  <c r="K101" i="10"/>
  <c r="N100" i="10"/>
  <c r="O100" i="10"/>
  <c r="N99" i="10"/>
  <c r="O99" i="10"/>
  <c r="N98" i="10"/>
  <c r="O98" i="10"/>
  <c r="K98" i="10"/>
  <c r="N97" i="10"/>
  <c r="O97" i="10" s="1"/>
  <c r="K97" i="10"/>
  <c r="N96" i="10"/>
  <c r="O96" i="10" s="1"/>
  <c r="N95" i="10"/>
  <c r="O95" i="10"/>
  <c r="K95" i="10"/>
  <c r="N94" i="10"/>
  <c r="O94" i="10"/>
  <c r="K94" i="10"/>
  <c r="N93" i="10"/>
  <c r="O93" i="10" s="1"/>
  <c r="K93" i="10"/>
  <c r="N92" i="10"/>
  <c r="O92" i="10"/>
  <c r="N91" i="10"/>
  <c r="O91" i="10"/>
  <c r="N90" i="10"/>
  <c r="O90" i="10"/>
  <c r="K90" i="10"/>
  <c r="N89" i="10"/>
  <c r="O89" i="10" s="1"/>
  <c r="K89" i="10"/>
  <c r="N88" i="10"/>
  <c r="O88" i="10" s="1"/>
  <c r="N87" i="10"/>
  <c r="O87" i="10"/>
  <c r="K87" i="10"/>
  <c r="N86" i="10"/>
  <c r="O86" i="10"/>
  <c r="K86" i="10"/>
  <c r="N85" i="10"/>
  <c r="O85" i="10" s="1"/>
  <c r="K85" i="10"/>
  <c r="N84" i="10"/>
  <c r="O84" i="10"/>
  <c r="N83" i="10"/>
  <c r="O83" i="10"/>
  <c r="N82" i="10"/>
  <c r="O82" i="10"/>
  <c r="K82" i="10"/>
  <c r="N81" i="10"/>
  <c r="O81" i="10" s="1"/>
  <c r="K81" i="10"/>
  <c r="N80" i="10"/>
  <c r="O80" i="10" s="1"/>
  <c r="N79" i="10"/>
  <c r="O79" i="10"/>
  <c r="K79" i="10"/>
  <c r="N78" i="10"/>
  <c r="O78" i="10"/>
  <c r="K78" i="10"/>
  <c r="N77" i="10"/>
  <c r="O77" i="10" s="1"/>
  <c r="K77" i="10"/>
  <c r="N76" i="10"/>
  <c r="O76" i="10"/>
  <c r="N75" i="10"/>
  <c r="O75" i="10"/>
  <c r="N74" i="10"/>
  <c r="O74" i="10"/>
  <c r="K74" i="10"/>
  <c r="N73" i="10"/>
  <c r="O73" i="10" s="1"/>
  <c r="K73" i="10"/>
  <c r="N72" i="10"/>
  <c r="O72" i="10" s="1"/>
  <c r="N71" i="10"/>
  <c r="O71" i="10"/>
  <c r="K71" i="10"/>
  <c r="N70" i="10"/>
  <c r="O70" i="10"/>
  <c r="K70" i="10"/>
  <c r="N69" i="10"/>
  <c r="O69" i="10" s="1"/>
  <c r="K69" i="10"/>
  <c r="N68" i="10"/>
  <c r="O68" i="10"/>
  <c r="N67" i="10"/>
  <c r="O67" i="10"/>
  <c r="N66" i="10"/>
  <c r="O66" i="10"/>
  <c r="K66" i="10"/>
  <c r="N65" i="10"/>
  <c r="O65" i="10" s="1"/>
  <c r="K65" i="10"/>
  <c r="N64" i="10"/>
  <c r="O64" i="10" s="1"/>
  <c r="N63" i="10"/>
  <c r="O63" i="10"/>
  <c r="K63" i="10"/>
  <c r="N62" i="10"/>
  <c r="O62" i="10"/>
  <c r="K62" i="10"/>
  <c r="N61" i="10"/>
  <c r="O61" i="10" s="1"/>
  <c r="K61" i="10"/>
  <c r="N60" i="10"/>
  <c r="O60" i="10"/>
  <c r="N59" i="10"/>
  <c r="O59" i="10"/>
  <c r="N58" i="10"/>
  <c r="O58" i="10"/>
  <c r="K58" i="10"/>
  <c r="N57" i="10"/>
  <c r="O57" i="10" s="1"/>
  <c r="K57" i="10"/>
  <c r="N56" i="10"/>
  <c r="O56" i="10" s="1"/>
  <c r="N55" i="10"/>
  <c r="O55" i="10"/>
  <c r="K55" i="10"/>
  <c r="N54" i="10"/>
  <c r="O54" i="10"/>
  <c r="K54" i="10"/>
  <c r="N53" i="10"/>
  <c r="O53" i="10" s="1"/>
  <c r="K53" i="10"/>
  <c r="N52" i="10"/>
  <c r="O52" i="10"/>
  <c r="N51" i="10"/>
  <c r="O51" i="10"/>
  <c r="N50" i="10"/>
  <c r="O50" i="10"/>
  <c r="K50" i="10"/>
  <c r="N49" i="10"/>
  <c r="O49" i="10" s="1"/>
  <c r="K49" i="10"/>
  <c r="N48" i="10"/>
  <c r="O48" i="10" s="1"/>
  <c r="N47" i="10"/>
  <c r="O47" i="10"/>
  <c r="K47" i="10"/>
  <c r="N46" i="10"/>
  <c r="O46" i="10"/>
  <c r="K46" i="10"/>
  <c r="N45" i="10"/>
  <c r="O45" i="10" s="1"/>
  <c r="K45" i="10"/>
  <c r="N44" i="10"/>
  <c r="O44" i="10"/>
  <c r="N43" i="10"/>
  <c r="O43" i="10"/>
  <c r="N42" i="10"/>
  <c r="O42" i="10"/>
  <c r="K42" i="10"/>
  <c r="N41" i="10"/>
  <c r="O41" i="10" s="1"/>
  <c r="K41" i="10"/>
  <c r="N40" i="10"/>
  <c r="O40" i="10" s="1"/>
  <c r="N39" i="10"/>
  <c r="O39" i="10"/>
  <c r="K39" i="10"/>
  <c r="N38" i="10"/>
  <c r="O38" i="10"/>
  <c r="K38" i="10"/>
  <c r="N37" i="10"/>
  <c r="O37" i="10" s="1"/>
  <c r="K37" i="10"/>
  <c r="N36" i="10"/>
  <c r="O36" i="10"/>
  <c r="N35" i="10"/>
  <c r="O35" i="10"/>
  <c r="N34" i="10"/>
  <c r="O34" i="10"/>
  <c r="K34" i="10"/>
  <c r="N33" i="10"/>
  <c r="O33" i="10" s="1"/>
  <c r="K33" i="10"/>
  <c r="N32" i="10"/>
  <c r="O32" i="10" s="1"/>
  <c r="N31" i="10"/>
  <c r="O31" i="10"/>
  <c r="K31" i="10"/>
  <c r="N30" i="10"/>
  <c r="O30" i="10"/>
  <c r="K30" i="10"/>
  <c r="N29" i="10"/>
  <c r="O29" i="10" s="1"/>
  <c r="K29" i="10"/>
  <c r="N28" i="10"/>
  <c r="O28" i="10"/>
  <c r="N27" i="10"/>
  <c r="O27" i="10"/>
  <c r="N26" i="10"/>
  <c r="O26" i="10"/>
  <c r="K26" i="10"/>
  <c r="N25" i="10"/>
  <c r="O25" i="10" s="1"/>
  <c r="K25" i="10"/>
  <c r="N24" i="10"/>
  <c r="O24" i="10" s="1"/>
  <c r="N23" i="10"/>
  <c r="O23" i="10"/>
  <c r="K23" i="10"/>
  <c r="N22" i="10"/>
  <c r="O22" i="10"/>
  <c r="K22" i="10"/>
  <c r="N21" i="10"/>
  <c r="O21" i="10" s="1"/>
  <c r="K21" i="10"/>
  <c r="N20" i="10"/>
  <c r="O20" i="10"/>
  <c r="N19" i="10"/>
  <c r="O19" i="10"/>
  <c r="R18" i="10"/>
  <c r="N18" i="10"/>
  <c r="O18" i="10"/>
  <c r="K18" i="10"/>
  <c r="R17" i="10"/>
  <c r="N17" i="10"/>
  <c r="O17" i="10"/>
  <c r="K17" i="10"/>
  <c r="R12" i="10"/>
  <c r="N16" i="10"/>
  <c r="O16" i="10" s="1"/>
  <c r="N15" i="10"/>
  <c r="O15" i="10"/>
  <c r="N14" i="10"/>
  <c r="O14" i="10" s="1"/>
  <c r="K14" i="10"/>
  <c r="R13" i="10"/>
  <c r="N13" i="10"/>
  <c r="O13" i="10" s="1"/>
  <c r="K13" i="10"/>
  <c r="N12" i="10"/>
  <c r="O12" i="10"/>
  <c r="N11" i="10"/>
  <c r="O11" i="10"/>
  <c r="K11" i="10"/>
  <c r="R10" i="10"/>
  <c r="N10" i="10"/>
  <c r="O10" i="10"/>
  <c r="K10" i="10"/>
  <c r="R9" i="10"/>
  <c r="N9" i="10"/>
  <c r="O9" i="10"/>
  <c r="K9" i="10"/>
  <c r="R8" i="10"/>
  <c r="N8" i="10"/>
  <c r="O8" i="10"/>
  <c r="K8" i="10"/>
  <c r="N7" i="10"/>
  <c r="O7" i="10"/>
  <c r="K7" i="10"/>
  <c r="N4" i="10"/>
  <c r="R6" i="10"/>
  <c r="N6" i="10"/>
  <c r="O6" i="10" s="1"/>
  <c r="K6" i="10"/>
  <c r="R5" i="10"/>
  <c r="N5" i="10"/>
  <c r="O5" i="10" s="1"/>
  <c r="K5" i="10"/>
  <c r="O4" i="10"/>
  <c r="U4" i="10"/>
  <c r="K4" i="10"/>
  <c r="R4" i="10"/>
  <c r="U3" i="10"/>
  <c r="R18" i="2"/>
  <c r="R17" i="2"/>
  <c r="R12" i="2"/>
  <c r="R16" i="2"/>
  <c r="X4" i="2"/>
  <c r="Y4" i="2" s="1"/>
  <c r="X5" i="2"/>
  <c r="Y5" i="2"/>
  <c r="X6" i="2"/>
  <c r="Y6" i="2" s="1"/>
  <c r="X7" i="2"/>
  <c r="Y7" i="2"/>
  <c r="Y109" i="2" s="1"/>
  <c r="X8" i="2"/>
  <c r="Y8" i="2" s="1"/>
  <c r="X9" i="2"/>
  <c r="Y9" i="2"/>
  <c r="X10" i="2"/>
  <c r="Y10" i="2" s="1"/>
  <c r="X11" i="2"/>
  <c r="Y11" i="2"/>
  <c r="X12" i="2"/>
  <c r="Y12" i="2" s="1"/>
  <c r="X13" i="2"/>
  <c r="Y13" i="2"/>
  <c r="X14" i="2"/>
  <c r="Y14" i="2" s="1"/>
  <c r="X15" i="2"/>
  <c r="Y15" i="2"/>
  <c r="X16" i="2"/>
  <c r="Y16" i="2" s="1"/>
  <c r="X17" i="2"/>
  <c r="Y17" i="2"/>
  <c r="X18" i="2"/>
  <c r="Y18" i="2" s="1"/>
  <c r="X19" i="2"/>
  <c r="Y19" i="2"/>
  <c r="X20" i="2"/>
  <c r="Y20" i="2" s="1"/>
  <c r="X21" i="2"/>
  <c r="Y21" i="2"/>
  <c r="X22" i="2"/>
  <c r="Y22" i="2" s="1"/>
  <c r="X23" i="2"/>
  <c r="Y23" i="2"/>
  <c r="X24" i="2"/>
  <c r="Y24" i="2" s="1"/>
  <c r="X25" i="2"/>
  <c r="Y25" i="2"/>
  <c r="X26" i="2"/>
  <c r="Y26" i="2" s="1"/>
  <c r="X27" i="2"/>
  <c r="Y27" i="2"/>
  <c r="X28" i="2"/>
  <c r="Y28" i="2" s="1"/>
  <c r="X29" i="2"/>
  <c r="Y29" i="2"/>
  <c r="X30" i="2"/>
  <c r="Y30" i="2" s="1"/>
  <c r="X31" i="2"/>
  <c r="Y31" i="2"/>
  <c r="X32" i="2"/>
  <c r="Y32" i="2" s="1"/>
  <c r="X33" i="2"/>
  <c r="Y33" i="2"/>
  <c r="X34" i="2"/>
  <c r="Y34" i="2" s="1"/>
  <c r="X35" i="2"/>
  <c r="Y35" i="2"/>
  <c r="X36" i="2"/>
  <c r="Y36" i="2" s="1"/>
  <c r="X37" i="2"/>
  <c r="Y37" i="2"/>
  <c r="X38" i="2"/>
  <c r="Y38" i="2" s="1"/>
  <c r="X39" i="2"/>
  <c r="Y39" i="2"/>
  <c r="X40" i="2"/>
  <c r="Y40" i="2" s="1"/>
  <c r="X41" i="2"/>
  <c r="Y41" i="2"/>
  <c r="X42" i="2"/>
  <c r="Y42" i="2" s="1"/>
  <c r="X43" i="2"/>
  <c r="Y43" i="2"/>
  <c r="X44" i="2"/>
  <c r="Y44" i="2" s="1"/>
  <c r="X45" i="2"/>
  <c r="Y45" i="2"/>
  <c r="X46" i="2"/>
  <c r="Y46" i="2" s="1"/>
  <c r="X47" i="2"/>
  <c r="Y47" i="2"/>
  <c r="X48" i="2"/>
  <c r="Y48" i="2" s="1"/>
  <c r="X49" i="2"/>
  <c r="Y49" i="2"/>
  <c r="X50" i="2"/>
  <c r="Y50" i="2" s="1"/>
  <c r="X51" i="2"/>
  <c r="Y51" i="2"/>
  <c r="X52" i="2"/>
  <c r="Y52" i="2" s="1"/>
  <c r="X53" i="2"/>
  <c r="Y53" i="2"/>
  <c r="X54" i="2"/>
  <c r="Y54" i="2" s="1"/>
  <c r="X55" i="2"/>
  <c r="Y55" i="2"/>
  <c r="X56" i="2"/>
  <c r="Y56" i="2" s="1"/>
  <c r="X57" i="2"/>
  <c r="Y57" i="2"/>
  <c r="X58" i="2"/>
  <c r="Y58" i="2" s="1"/>
  <c r="X59" i="2"/>
  <c r="Y59" i="2"/>
  <c r="X60" i="2"/>
  <c r="Y60" i="2" s="1"/>
  <c r="X61" i="2"/>
  <c r="Y61" i="2"/>
  <c r="X62" i="2"/>
  <c r="Y62" i="2" s="1"/>
  <c r="X63" i="2"/>
  <c r="Y63" i="2"/>
  <c r="X64" i="2"/>
  <c r="Y64" i="2" s="1"/>
  <c r="X65" i="2"/>
  <c r="Y65" i="2"/>
  <c r="X66" i="2"/>
  <c r="Y66" i="2" s="1"/>
  <c r="X67" i="2"/>
  <c r="Y67" i="2"/>
  <c r="X68" i="2"/>
  <c r="Y68" i="2" s="1"/>
  <c r="X69" i="2"/>
  <c r="Y69" i="2"/>
  <c r="X70" i="2"/>
  <c r="Y70" i="2" s="1"/>
  <c r="X71" i="2"/>
  <c r="Y71" i="2"/>
  <c r="X72" i="2"/>
  <c r="Y72" i="2" s="1"/>
  <c r="X73" i="2"/>
  <c r="Y73" i="2"/>
  <c r="X74" i="2"/>
  <c r="Y74" i="2" s="1"/>
  <c r="X75" i="2"/>
  <c r="Y75" i="2"/>
  <c r="X76" i="2"/>
  <c r="Y76" i="2" s="1"/>
  <c r="X77" i="2"/>
  <c r="Y77" i="2"/>
  <c r="X78" i="2"/>
  <c r="Y78" i="2" s="1"/>
  <c r="X79" i="2"/>
  <c r="Y79" i="2"/>
  <c r="X80" i="2"/>
  <c r="Y80" i="2" s="1"/>
  <c r="X81" i="2"/>
  <c r="Y81" i="2"/>
  <c r="X82" i="2"/>
  <c r="Y82" i="2" s="1"/>
  <c r="X83" i="2"/>
  <c r="Y83" i="2"/>
  <c r="X84" i="2"/>
  <c r="Y84" i="2" s="1"/>
  <c r="X85" i="2"/>
  <c r="Y85" i="2"/>
  <c r="X86" i="2"/>
  <c r="Y86" i="2" s="1"/>
  <c r="X87" i="2"/>
  <c r="Y87" i="2"/>
  <c r="X88" i="2"/>
  <c r="Y88" i="2" s="1"/>
  <c r="X89" i="2"/>
  <c r="Y89" i="2"/>
  <c r="X90" i="2"/>
  <c r="Y90" i="2" s="1"/>
  <c r="X91" i="2"/>
  <c r="Y91" i="2"/>
  <c r="X92" i="2"/>
  <c r="Y92" i="2" s="1"/>
  <c r="X93" i="2"/>
  <c r="Y93" i="2"/>
  <c r="X94" i="2"/>
  <c r="Y94" i="2" s="1"/>
  <c r="X95" i="2"/>
  <c r="Y95" i="2"/>
  <c r="X96" i="2"/>
  <c r="Y96" i="2" s="1"/>
  <c r="X97" i="2"/>
  <c r="Y97" i="2"/>
  <c r="X98" i="2"/>
  <c r="Y98" i="2" s="1"/>
  <c r="X99" i="2"/>
  <c r="Y99" i="2"/>
  <c r="X100" i="2"/>
  <c r="Y100" i="2" s="1"/>
  <c r="X101" i="2"/>
  <c r="Y101" i="2"/>
  <c r="X102" i="2"/>
  <c r="Y102" i="2" s="1"/>
  <c r="X103" i="2"/>
  <c r="Y103" i="2"/>
  <c r="X104" i="2"/>
  <c r="Y104" i="2" s="1"/>
  <c r="X105" i="2"/>
  <c r="Y105" i="2"/>
  <c r="X106" i="2"/>
  <c r="Y106" i="2" s="1"/>
  <c r="X107" i="2"/>
  <c r="Y107" i="2"/>
  <c r="R13" i="2"/>
  <c r="R10" i="2"/>
  <c r="R9" i="2"/>
  <c r="R8" i="2"/>
  <c r="D4" i="13"/>
  <c r="D11" i="13" s="1"/>
  <c r="D9" i="13"/>
  <c r="E4" i="13"/>
  <c r="F4" i="13"/>
  <c r="F9" i="13"/>
  <c r="G4" i="13"/>
  <c r="D10" i="13"/>
  <c r="E10" i="13"/>
  <c r="G11" i="13"/>
  <c r="D12" i="13"/>
  <c r="E12" i="13"/>
  <c r="D13" i="13"/>
  <c r="E13" i="13"/>
  <c r="E14" i="13"/>
  <c r="E15" i="13"/>
  <c r="D16" i="13"/>
  <c r="E16" i="13"/>
  <c r="E17" i="13"/>
  <c r="D18" i="13"/>
  <c r="E19" i="13"/>
  <c r="E20" i="13"/>
  <c r="D21" i="13"/>
  <c r="D22" i="13"/>
  <c r="E22" i="13"/>
  <c r="E23" i="13"/>
  <c r="D24" i="13"/>
  <c r="D25" i="13"/>
  <c r="E25" i="13"/>
  <c r="D26" i="13"/>
  <c r="E26" i="13"/>
  <c r="G26" i="13"/>
  <c r="D28" i="13"/>
  <c r="E28" i="13"/>
  <c r="D29" i="13"/>
  <c r="E29" i="13"/>
  <c r="E30" i="13"/>
  <c r="G30" i="13"/>
  <c r="E31" i="13"/>
  <c r="D32" i="13"/>
  <c r="E32" i="13"/>
  <c r="G32" i="13"/>
  <c r="E33" i="13"/>
  <c r="D34" i="13"/>
  <c r="G34" i="13"/>
  <c r="E35" i="13"/>
  <c r="E36" i="13"/>
  <c r="G36" i="13"/>
  <c r="D37" i="13"/>
  <c r="D38" i="13"/>
  <c r="E38" i="13"/>
  <c r="E39" i="13"/>
  <c r="D40" i="13"/>
  <c r="G40" i="13"/>
  <c r="D41" i="13"/>
  <c r="E41" i="13"/>
  <c r="D42" i="13"/>
  <c r="E42" i="13"/>
  <c r="D44" i="13"/>
  <c r="E44" i="13"/>
  <c r="D45" i="13"/>
  <c r="E45" i="13"/>
  <c r="E46" i="13"/>
  <c r="E47" i="13"/>
  <c r="D48" i="13"/>
  <c r="E48" i="13"/>
  <c r="E49" i="13"/>
  <c r="D50" i="13"/>
  <c r="E51" i="13"/>
  <c r="E52" i="13"/>
  <c r="D53" i="13"/>
  <c r="D54" i="13"/>
  <c r="E54" i="13"/>
  <c r="E55" i="13"/>
  <c r="D56" i="13"/>
  <c r="D57" i="13"/>
  <c r="E57" i="13"/>
  <c r="D58" i="13"/>
  <c r="E58" i="13"/>
  <c r="D60" i="13"/>
  <c r="E60" i="13"/>
  <c r="D61" i="13"/>
  <c r="E61" i="13"/>
  <c r="G61" i="13"/>
  <c r="E62" i="13"/>
  <c r="D63" i="13"/>
  <c r="G63" i="13"/>
  <c r="D64" i="13"/>
  <c r="E64" i="13"/>
  <c r="D65" i="13"/>
  <c r="E65" i="13"/>
  <c r="E66" i="13"/>
  <c r="D67" i="13"/>
  <c r="D68" i="13"/>
  <c r="E68" i="13"/>
  <c r="D69" i="13"/>
  <c r="E69" i="13"/>
  <c r="E70" i="13"/>
  <c r="G70" i="13"/>
  <c r="D71" i="13"/>
  <c r="D72" i="13"/>
  <c r="E72" i="13"/>
  <c r="D73" i="13"/>
  <c r="E73" i="13"/>
  <c r="E74" i="13"/>
  <c r="D75" i="13"/>
  <c r="D76" i="13"/>
  <c r="E76" i="13"/>
  <c r="D77" i="13"/>
  <c r="E77" i="13"/>
  <c r="G77" i="13"/>
  <c r="E78" i="13"/>
  <c r="D79" i="13"/>
  <c r="G79" i="13"/>
  <c r="D80" i="13"/>
  <c r="E80" i="13"/>
  <c r="D81" i="13"/>
  <c r="E81" i="13"/>
  <c r="E82" i="13"/>
  <c r="D83" i="13"/>
  <c r="D84" i="13"/>
  <c r="E84" i="13"/>
  <c r="D85" i="13"/>
  <c r="E85" i="13"/>
  <c r="E86" i="13"/>
  <c r="G86" i="13"/>
  <c r="D87" i="13"/>
  <c r="D88" i="13"/>
  <c r="E88" i="13"/>
  <c r="D89" i="13"/>
  <c r="E89" i="13"/>
  <c r="E90" i="13"/>
  <c r="D91" i="13"/>
  <c r="D92" i="13"/>
  <c r="E92" i="13"/>
  <c r="D93" i="13"/>
  <c r="E93" i="13"/>
  <c r="G93" i="13"/>
  <c r="E94" i="13"/>
  <c r="D95" i="13"/>
  <c r="G95" i="13"/>
  <c r="D96" i="13"/>
  <c r="E96" i="13"/>
  <c r="D97" i="13"/>
  <c r="E97" i="13"/>
  <c r="E98" i="13"/>
  <c r="D99" i="13"/>
  <c r="D100" i="13"/>
  <c r="E100" i="13"/>
  <c r="D101" i="13"/>
  <c r="E101" i="13"/>
  <c r="E102" i="13"/>
  <c r="G102" i="13"/>
  <c r="D103" i="13"/>
  <c r="D104" i="13"/>
  <c r="E104" i="13"/>
  <c r="D105" i="13"/>
  <c r="E105" i="13"/>
  <c r="E106" i="13"/>
  <c r="D107" i="13"/>
  <c r="D108" i="13"/>
  <c r="E108" i="13"/>
  <c r="D109" i="13"/>
  <c r="E109" i="13"/>
  <c r="G109" i="13"/>
  <c r="E110" i="13"/>
  <c r="D111" i="13"/>
  <c r="G111" i="13"/>
  <c r="D112" i="13"/>
  <c r="E112" i="13"/>
  <c r="C4" i="13"/>
  <c r="C10" i="13"/>
  <c r="C26" i="13"/>
  <c r="C33" i="13"/>
  <c r="C48" i="13"/>
  <c r="C53" i="13"/>
  <c r="C64" i="13"/>
  <c r="C65" i="13"/>
  <c r="C76" i="13"/>
  <c r="C80" i="13"/>
  <c r="C90" i="13"/>
  <c r="C96" i="13"/>
  <c r="C106" i="13"/>
  <c r="C108" i="13"/>
  <c r="D6" i="13"/>
  <c r="E6" i="13"/>
  <c r="F6" i="13"/>
  <c r="G6" i="13"/>
  <c r="C6" i="13"/>
  <c r="D5" i="13"/>
  <c r="E5" i="13"/>
  <c r="F5" i="13"/>
  <c r="G5" i="13"/>
  <c r="C5" i="13"/>
  <c r="D110" i="12"/>
  <c r="D118" i="12" s="1"/>
  <c r="D117" i="12"/>
  <c r="E110" i="12"/>
  <c r="E117" i="12" s="1"/>
  <c r="F110" i="12"/>
  <c r="F117" i="12"/>
  <c r="G110" i="12"/>
  <c r="G177" i="12" s="1"/>
  <c r="E118" i="12"/>
  <c r="F118" i="12"/>
  <c r="D119" i="12"/>
  <c r="E119" i="12"/>
  <c r="F119" i="12"/>
  <c r="D120" i="12"/>
  <c r="E120" i="12"/>
  <c r="F120" i="12"/>
  <c r="E121" i="12"/>
  <c r="F121" i="12"/>
  <c r="E122" i="12"/>
  <c r="F122" i="12"/>
  <c r="D123" i="12"/>
  <c r="E123" i="12"/>
  <c r="F123" i="12"/>
  <c r="D124" i="12"/>
  <c r="E124" i="12"/>
  <c r="F124" i="12"/>
  <c r="E125" i="12"/>
  <c r="F125" i="12"/>
  <c r="E126" i="12"/>
  <c r="F126" i="12"/>
  <c r="D127" i="12"/>
  <c r="E127" i="12"/>
  <c r="F127" i="12"/>
  <c r="D128" i="12"/>
  <c r="E128" i="12"/>
  <c r="F128" i="12"/>
  <c r="E129" i="12"/>
  <c r="F129" i="12"/>
  <c r="E130" i="12"/>
  <c r="F130" i="12"/>
  <c r="D131" i="12"/>
  <c r="E131" i="12"/>
  <c r="F131" i="12"/>
  <c r="D132" i="12"/>
  <c r="E132" i="12"/>
  <c r="F132" i="12"/>
  <c r="E133" i="12"/>
  <c r="F133" i="12"/>
  <c r="E134" i="12"/>
  <c r="F134" i="12"/>
  <c r="D135" i="12"/>
  <c r="E135" i="12"/>
  <c r="F135" i="12"/>
  <c r="D136" i="12"/>
  <c r="E136" i="12"/>
  <c r="F136" i="12"/>
  <c r="E137" i="12"/>
  <c r="F137" i="12"/>
  <c r="E138" i="12"/>
  <c r="F138" i="12"/>
  <c r="D139" i="12"/>
  <c r="E139" i="12"/>
  <c r="F139" i="12"/>
  <c r="D140" i="12"/>
  <c r="E140" i="12"/>
  <c r="F140" i="12"/>
  <c r="E141" i="12"/>
  <c r="F141" i="12"/>
  <c r="E142" i="12"/>
  <c r="F142" i="12"/>
  <c r="D143" i="12"/>
  <c r="E143" i="12"/>
  <c r="F143" i="12"/>
  <c r="D144" i="12"/>
  <c r="E144" i="12"/>
  <c r="F144" i="12"/>
  <c r="E145" i="12"/>
  <c r="F145" i="12"/>
  <c r="E146" i="12"/>
  <c r="F146" i="12"/>
  <c r="D147" i="12"/>
  <c r="E147" i="12"/>
  <c r="F147" i="12"/>
  <c r="D148" i="12"/>
  <c r="E148" i="12"/>
  <c r="F148" i="12"/>
  <c r="E149" i="12"/>
  <c r="F149" i="12"/>
  <c r="E150" i="12"/>
  <c r="F150" i="12"/>
  <c r="D151" i="12"/>
  <c r="E151" i="12"/>
  <c r="F151" i="12"/>
  <c r="D152" i="12"/>
  <c r="E152" i="12"/>
  <c r="F152" i="12"/>
  <c r="E153" i="12"/>
  <c r="F153" i="12"/>
  <c r="E154" i="12"/>
  <c r="F154" i="12"/>
  <c r="D155" i="12"/>
  <c r="E155" i="12"/>
  <c r="F155" i="12"/>
  <c r="D156" i="12"/>
  <c r="E156" i="12"/>
  <c r="F156" i="12"/>
  <c r="E157" i="12"/>
  <c r="F157" i="12"/>
  <c r="E158" i="12"/>
  <c r="F158" i="12"/>
  <c r="D159" i="12"/>
  <c r="E159" i="12"/>
  <c r="F159" i="12"/>
  <c r="D160" i="12"/>
  <c r="E160" i="12"/>
  <c r="F160" i="12"/>
  <c r="E161" i="12"/>
  <c r="F161" i="12"/>
  <c r="E162" i="12"/>
  <c r="F162" i="12"/>
  <c r="D163" i="12"/>
  <c r="E163" i="12"/>
  <c r="F163" i="12"/>
  <c r="D164" i="12"/>
  <c r="E164" i="12"/>
  <c r="F164" i="12"/>
  <c r="E165" i="12"/>
  <c r="F165" i="12"/>
  <c r="E166" i="12"/>
  <c r="F166" i="12"/>
  <c r="D167" i="12"/>
  <c r="E167" i="12"/>
  <c r="F167" i="12"/>
  <c r="D168" i="12"/>
  <c r="E168" i="12"/>
  <c r="F168" i="12"/>
  <c r="E169" i="12"/>
  <c r="F169" i="12"/>
  <c r="E170" i="12"/>
  <c r="F170" i="12"/>
  <c r="D171" i="12"/>
  <c r="E171" i="12"/>
  <c r="F171" i="12"/>
  <c r="D172" i="12"/>
  <c r="E172" i="12"/>
  <c r="F172" i="12"/>
  <c r="E173" i="12"/>
  <c r="F173" i="12"/>
  <c r="E174" i="12"/>
  <c r="F174" i="12"/>
  <c r="D175" i="12"/>
  <c r="E175" i="12"/>
  <c r="F175" i="12"/>
  <c r="D176" i="12"/>
  <c r="E176" i="12"/>
  <c r="F176" i="12"/>
  <c r="D177" i="12"/>
  <c r="E177" i="12"/>
  <c r="F177" i="12"/>
  <c r="D178" i="12"/>
  <c r="E178" i="12"/>
  <c r="F178" i="12"/>
  <c r="D179" i="12"/>
  <c r="E179" i="12"/>
  <c r="F179" i="12"/>
  <c r="D180" i="12"/>
  <c r="E180" i="12"/>
  <c r="F180" i="12"/>
  <c r="D181" i="12"/>
  <c r="E181" i="12"/>
  <c r="F181" i="12"/>
  <c r="D182" i="12"/>
  <c r="E182" i="12"/>
  <c r="F182" i="12"/>
  <c r="D183" i="12"/>
  <c r="E183" i="12"/>
  <c r="F183" i="12"/>
  <c r="D184" i="12"/>
  <c r="E184" i="12"/>
  <c r="F184" i="12"/>
  <c r="D185" i="12"/>
  <c r="E185" i="12"/>
  <c r="F185" i="12"/>
  <c r="D186" i="12"/>
  <c r="E186" i="12"/>
  <c r="F186" i="12"/>
  <c r="D187" i="12"/>
  <c r="E187" i="12"/>
  <c r="F187" i="12"/>
  <c r="D188" i="12"/>
  <c r="E188" i="12"/>
  <c r="F188" i="12"/>
  <c r="D189" i="12"/>
  <c r="E189" i="12"/>
  <c r="F189" i="12"/>
  <c r="D190" i="12"/>
  <c r="E190" i="12"/>
  <c r="F190" i="12"/>
  <c r="D191" i="12"/>
  <c r="E191" i="12"/>
  <c r="F191" i="12"/>
  <c r="D192" i="12"/>
  <c r="E192" i="12"/>
  <c r="F192" i="12"/>
  <c r="D193" i="12"/>
  <c r="E193" i="12"/>
  <c r="F193" i="12"/>
  <c r="D194" i="12"/>
  <c r="E194" i="12"/>
  <c r="F194" i="12"/>
  <c r="D195" i="12"/>
  <c r="E195" i="12"/>
  <c r="F195" i="12"/>
  <c r="D196" i="12"/>
  <c r="E196" i="12"/>
  <c r="F196" i="12"/>
  <c r="D197" i="12"/>
  <c r="E197" i="12"/>
  <c r="F197" i="12"/>
  <c r="D198" i="12"/>
  <c r="E198" i="12"/>
  <c r="F198" i="12"/>
  <c r="D199" i="12"/>
  <c r="E199" i="12"/>
  <c r="F199" i="12"/>
  <c r="D200" i="12"/>
  <c r="E200" i="12"/>
  <c r="F200" i="12"/>
  <c r="D201" i="12"/>
  <c r="E201" i="12"/>
  <c r="F201" i="12"/>
  <c r="D202" i="12"/>
  <c r="E202" i="12"/>
  <c r="F202" i="12"/>
  <c r="D203" i="12"/>
  <c r="E203" i="12"/>
  <c r="F203" i="12"/>
  <c r="D204" i="12"/>
  <c r="E204" i="12"/>
  <c r="F204" i="12"/>
  <c r="D205" i="12"/>
  <c r="E205" i="12"/>
  <c r="F205" i="12"/>
  <c r="D206" i="12"/>
  <c r="E206" i="12"/>
  <c r="F206" i="12"/>
  <c r="D207" i="12"/>
  <c r="E207" i="12"/>
  <c r="F207" i="12"/>
  <c r="D208" i="12"/>
  <c r="E208" i="12"/>
  <c r="F208" i="12"/>
  <c r="D209" i="12"/>
  <c r="E209" i="12"/>
  <c r="F209" i="12"/>
  <c r="D210" i="12"/>
  <c r="E210" i="12"/>
  <c r="F210" i="12"/>
  <c r="D211" i="12"/>
  <c r="E211" i="12"/>
  <c r="F211" i="12"/>
  <c r="D212" i="12"/>
  <c r="E212" i="12"/>
  <c r="F212" i="12"/>
  <c r="D213" i="12"/>
  <c r="E213" i="12"/>
  <c r="F213" i="12"/>
  <c r="D214" i="12"/>
  <c r="E214" i="12"/>
  <c r="F214" i="12"/>
  <c r="D215" i="12"/>
  <c r="E215" i="12"/>
  <c r="F215" i="12"/>
  <c r="D216" i="12"/>
  <c r="E216" i="12"/>
  <c r="F216" i="12"/>
  <c r="D217" i="12"/>
  <c r="E217" i="12"/>
  <c r="F217" i="12"/>
  <c r="D218" i="12"/>
  <c r="E218" i="12"/>
  <c r="F218" i="12"/>
  <c r="D219" i="12"/>
  <c r="E219" i="12"/>
  <c r="F219" i="12"/>
  <c r="D116" i="12"/>
  <c r="E116" i="12"/>
  <c r="F116" i="12"/>
  <c r="C110" i="12"/>
  <c r="C125" i="12" s="1"/>
  <c r="C116" i="12"/>
  <c r="G112" i="12"/>
  <c r="D112" i="12"/>
  <c r="E112" i="12"/>
  <c r="F112" i="12"/>
  <c r="C112" i="12"/>
  <c r="D111" i="12"/>
  <c r="E111" i="12"/>
  <c r="F111" i="12"/>
  <c r="G111" i="12"/>
  <c r="C111" i="12"/>
  <c r="R5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R4" i="2"/>
  <c r="R6" i="2"/>
  <c r="N4" i="2"/>
  <c r="N5" i="2"/>
  <c r="U6" i="2" s="1"/>
  <c r="N6" i="2"/>
  <c r="O6" i="2" s="1"/>
  <c r="N7" i="2"/>
  <c r="O7" i="2" s="1"/>
  <c r="N8" i="2"/>
  <c r="N9" i="2"/>
  <c r="N10" i="2"/>
  <c r="O10" i="2" s="1"/>
  <c r="N11" i="2"/>
  <c r="O11" i="2" s="1"/>
  <c r="N12" i="2"/>
  <c r="N13" i="2"/>
  <c r="N14" i="2"/>
  <c r="O14" i="2" s="1"/>
  <c r="N15" i="2"/>
  <c r="O15" i="2" s="1"/>
  <c r="N16" i="2"/>
  <c r="N17" i="2"/>
  <c r="N18" i="2"/>
  <c r="O18" i="2" s="1"/>
  <c r="N19" i="2"/>
  <c r="O19" i="2" s="1"/>
  <c r="N20" i="2"/>
  <c r="N21" i="2"/>
  <c r="N22" i="2"/>
  <c r="O22" i="2" s="1"/>
  <c r="N23" i="2"/>
  <c r="O23" i="2" s="1"/>
  <c r="N24" i="2"/>
  <c r="N25" i="2"/>
  <c r="N26" i="2"/>
  <c r="O26" i="2" s="1"/>
  <c r="N27" i="2"/>
  <c r="O27" i="2" s="1"/>
  <c r="N28" i="2"/>
  <c r="N29" i="2"/>
  <c r="N30" i="2"/>
  <c r="O30" i="2" s="1"/>
  <c r="N31" i="2"/>
  <c r="O31" i="2" s="1"/>
  <c r="N32" i="2"/>
  <c r="N33" i="2"/>
  <c r="N34" i="2"/>
  <c r="O34" i="2" s="1"/>
  <c r="N35" i="2"/>
  <c r="O35" i="2" s="1"/>
  <c r="N36" i="2"/>
  <c r="N37" i="2"/>
  <c r="N38" i="2"/>
  <c r="O38" i="2" s="1"/>
  <c r="N39" i="2"/>
  <c r="O39" i="2" s="1"/>
  <c r="N40" i="2"/>
  <c r="N41" i="2"/>
  <c r="N42" i="2"/>
  <c r="O42" i="2" s="1"/>
  <c r="N43" i="2"/>
  <c r="O43" i="2" s="1"/>
  <c r="N44" i="2"/>
  <c r="N45" i="2"/>
  <c r="N46" i="2"/>
  <c r="O46" i="2" s="1"/>
  <c r="N47" i="2"/>
  <c r="O47" i="2" s="1"/>
  <c r="N48" i="2"/>
  <c r="N49" i="2"/>
  <c r="N50" i="2"/>
  <c r="O50" i="2" s="1"/>
  <c r="N51" i="2"/>
  <c r="O51" i="2" s="1"/>
  <c r="N52" i="2"/>
  <c r="N53" i="2"/>
  <c r="N54" i="2"/>
  <c r="O54" i="2" s="1"/>
  <c r="N55" i="2"/>
  <c r="O55" i="2" s="1"/>
  <c r="N56" i="2"/>
  <c r="N57" i="2"/>
  <c r="N58" i="2"/>
  <c r="O58" i="2" s="1"/>
  <c r="N59" i="2"/>
  <c r="O59" i="2" s="1"/>
  <c r="N60" i="2"/>
  <c r="N61" i="2"/>
  <c r="N62" i="2"/>
  <c r="O62" i="2" s="1"/>
  <c r="N63" i="2"/>
  <c r="O63" i="2" s="1"/>
  <c r="N64" i="2"/>
  <c r="N65" i="2"/>
  <c r="N66" i="2"/>
  <c r="O66" i="2" s="1"/>
  <c r="N67" i="2"/>
  <c r="O67" i="2" s="1"/>
  <c r="N68" i="2"/>
  <c r="N69" i="2"/>
  <c r="N70" i="2"/>
  <c r="O70" i="2" s="1"/>
  <c r="N71" i="2"/>
  <c r="O71" i="2" s="1"/>
  <c r="N72" i="2"/>
  <c r="N73" i="2"/>
  <c r="N74" i="2"/>
  <c r="O74" i="2" s="1"/>
  <c r="N75" i="2"/>
  <c r="O75" i="2" s="1"/>
  <c r="N76" i="2"/>
  <c r="N77" i="2"/>
  <c r="N78" i="2"/>
  <c r="O78" i="2" s="1"/>
  <c r="N79" i="2"/>
  <c r="O79" i="2" s="1"/>
  <c r="N80" i="2"/>
  <c r="N81" i="2"/>
  <c r="N82" i="2"/>
  <c r="O82" i="2" s="1"/>
  <c r="N83" i="2"/>
  <c r="O83" i="2" s="1"/>
  <c r="N84" i="2"/>
  <c r="N85" i="2"/>
  <c r="N86" i="2"/>
  <c r="O86" i="2" s="1"/>
  <c r="N87" i="2"/>
  <c r="O87" i="2" s="1"/>
  <c r="N88" i="2"/>
  <c r="N89" i="2"/>
  <c r="N90" i="2"/>
  <c r="O90" i="2" s="1"/>
  <c r="N91" i="2"/>
  <c r="O91" i="2" s="1"/>
  <c r="N92" i="2"/>
  <c r="N93" i="2"/>
  <c r="N94" i="2"/>
  <c r="O94" i="2" s="1"/>
  <c r="N95" i="2"/>
  <c r="O95" i="2" s="1"/>
  <c r="N96" i="2"/>
  <c r="N97" i="2"/>
  <c r="N98" i="2"/>
  <c r="O98" i="2" s="1"/>
  <c r="N99" i="2"/>
  <c r="O99" i="2" s="1"/>
  <c r="N100" i="2"/>
  <c r="N101" i="2"/>
  <c r="N102" i="2"/>
  <c r="O102" i="2" s="1"/>
  <c r="N103" i="2"/>
  <c r="O103" i="2" s="1"/>
  <c r="N104" i="2"/>
  <c r="N105" i="2"/>
  <c r="N106" i="2"/>
  <c r="O106" i="2" s="1"/>
  <c r="N107" i="2"/>
  <c r="O107" i="2" s="1"/>
  <c r="O4" i="2"/>
  <c r="O5" i="2"/>
  <c r="O8" i="2"/>
  <c r="O9" i="2"/>
  <c r="O12" i="2"/>
  <c r="O13" i="2"/>
  <c r="O16" i="2"/>
  <c r="O17" i="2"/>
  <c r="O20" i="2"/>
  <c r="O21" i="2"/>
  <c r="O24" i="2"/>
  <c r="O25" i="2"/>
  <c r="O28" i="2"/>
  <c r="O29" i="2"/>
  <c r="O32" i="2"/>
  <c r="O33" i="2"/>
  <c r="O36" i="2"/>
  <c r="O37" i="2"/>
  <c r="O40" i="2"/>
  <c r="O41" i="2"/>
  <c r="O44" i="2"/>
  <c r="O45" i="2"/>
  <c r="O48" i="2"/>
  <c r="O49" i="2"/>
  <c r="O52" i="2"/>
  <c r="O53" i="2"/>
  <c r="O56" i="2"/>
  <c r="O57" i="2"/>
  <c r="O60" i="2"/>
  <c r="O61" i="2"/>
  <c r="O64" i="2"/>
  <c r="O65" i="2"/>
  <c r="O68" i="2"/>
  <c r="O69" i="2"/>
  <c r="O72" i="2"/>
  <c r="O73" i="2"/>
  <c r="O76" i="2"/>
  <c r="O77" i="2"/>
  <c r="O80" i="2"/>
  <c r="O81" i="2"/>
  <c r="O84" i="2"/>
  <c r="O85" i="2"/>
  <c r="O88" i="2"/>
  <c r="O89" i="2"/>
  <c r="O92" i="2"/>
  <c r="O93" i="2"/>
  <c r="O96" i="2"/>
  <c r="O97" i="2"/>
  <c r="O100" i="2"/>
  <c r="O101" i="2"/>
  <c r="O104" i="2"/>
  <c r="O105" i="2"/>
  <c r="U3" i="2"/>
  <c r="G9" i="13" l="1"/>
  <c r="G12" i="13"/>
  <c r="G15" i="13"/>
  <c r="G22" i="13"/>
  <c r="G25" i="13"/>
  <c r="G28" i="13"/>
  <c r="G31" i="13"/>
  <c r="G38" i="13"/>
  <c r="G41" i="13"/>
  <c r="G44" i="13"/>
  <c r="G47" i="13"/>
  <c r="G54" i="13"/>
  <c r="G57" i="13"/>
  <c r="G60" i="13"/>
  <c r="G64" i="13"/>
  <c r="G68" i="13"/>
  <c r="G72" i="13"/>
  <c r="G76" i="13"/>
  <c r="G80" i="13"/>
  <c r="G84" i="13"/>
  <c r="G88" i="13"/>
  <c r="G92" i="13"/>
  <c r="G96" i="13"/>
  <c r="G100" i="13"/>
  <c r="G104" i="13"/>
  <c r="G108" i="13"/>
  <c r="G112" i="13"/>
  <c r="C18" i="13"/>
  <c r="C34" i="13"/>
  <c r="C49" i="13"/>
  <c r="C60" i="13"/>
  <c r="C70" i="13"/>
  <c r="C81" i="13"/>
  <c r="C92" i="13"/>
  <c r="C102" i="13"/>
  <c r="C9" i="13"/>
  <c r="G107" i="13"/>
  <c r="G105" i="13"/>
  <c r="G98" i="13"/>
  <c r="G91" i="13"/>
  <c r="G89" i="13"/>
  <c r="G82" i="13"/>
  <c r="G75" i="13"/>
  <c r="G73" i="13"/>
  <c r="G66" i="13"/>
  <c r="G59" i="13"/>
  <c r="G55" i="13"/>
  <c r="G53" i="13"/>
  <c r="G51" i="13"/>
  <c r="G49" i="13"/>
  <c r="G45" i="13"/>
  <c r="G24" i="13"/>
  <c r="G20" i="13"/>
  <c r="G18" i="13"/>
  <c r="G16" i="13"/>
  <c r="G14" i="13"/>
  <c r="G10" i="13"/>
  <c r="C101" i="13"/>
  <c r="C86" i="13"/>
  <c r="C74" i="13"/>
  <c r="C58" i="13"/>
  <c r="C42" i="13"/>
  <c r="C25" i="13"/>
  <c r="G110" i="13"/>
  <c r="G103" i="13"/>
  <c r="G101" i="13"/>
  <c r="G94" i="13"/>
  <c r="G87" i="13"/>
  <c r="G85" i="13"/>
  <c r="G78" i="13"/>
  <c r="G71" i="13"/>
  <c r="G69" i="13"/>
  <c r="G62" i="13"/>
  <c r="G58" i="13"/>
  <c r="G43" i="13"/>
  <c r="G39" i="13"/>
  <c r="G37" i="13"/>
  <c r="G35" i="13"/>
  <c r="G33" i="13"/>
  <c r="G29" i="13"/>
  <c r="C112" i="13"/>
  <c r="C97" i="13"/>
  <c r="C85" i="13"/>
  <c r="C69" i="13"/>
  <c r="C54" i="13"/>
  <c r="C41" i="13"/>
  <c r="C17" i="13"/>
  <c r="G106" i="13"/>
  <c r="G99" i="13"/>
  <c r="G97" i="13"/>
  <c r="G90" i="13"/>
  <c r="G83" i="13"/>
  <c r="G81" i="13"/>
  <c r="G74" i="13"/>
  <c r="G67" i="13"/>
  <c r="G65" i="13"/>
  <c r="G56" i="13"/>
  <c r="G52" i="13"/>
  <c r="G50" i="13"/>
  <c r="G48" i="13"/>
  <c r="G46" i="13"/>
  <c r="G42" i="13"/>
  <c r="G27" i="13"/>
  <c r="G23" i="13"/>
  <c r="G21" i="13"/>
  <c r="G19" i="13"/>
  <c r="G17" i="13"/>
  <c r="G13" i="13"/>
  <c r="E9" i="13"/>
  <c r="E11" i="13"/>
  <c r="E18" i="13"/>
  <c r="E21" i="13"/>
  <c r="E24" i="13"/>
  <c r="E27" i="13"/>
  <c r="E34" i="13"/>
  <c r="E37" i="13"/>
  <c r="E40" i="13"/>
  <c r="E43" i="13"/>
  <c r="E50" i="13"/>
  <c r="E53" i="13"/>
  <c r="E56" i="13"/>
  <c r="E59" i="13"/>
  <c r="E63" i="13"/>
  <c r="E67" i="13"/>
  <c r="E71" i="13"/>
  <c r="E75" i="13"/>
  <c r="E79" i="13"/>
  <c r="E83" i="13"/>
  <c r="E87" i="13"/>
  <c r="E91" i="13"/>
  <c r="E95" i="13"/>
  <c r="E99" i="13"/>
  <c r="E103" i="13"/>
  <c r="E107" i="13"/>
  <c r="E111" i="13"/>
  <c r="D110" i="13"/>
  <c r="D106" i="13"/>
  <c r="D102" i="13"/>
  <c r="D98" i="13"/>
  <c r="D94" i="13"/>
  <c r="D90" i="13"/>
  <c r="D86" i="13"/>
  <c r="D82" i="13"/>
  <c r="D78" i="13"/>
  <c r="D74" i="13"/>
  <c r="D70" i="13"/>
  <c r="D66" i="13"/>
  <c r="D62" i="13"/>
  <c r="D52" i="13"/>
  <c r="D49" i="13"/>
  <c r="D46" i="13"/>
  <c r="D36" i="13"/>
  <c r="D33" i="13"/>
  <c r="D30" i="13"/>
  <c r="D20" i="13"/>
  <c r="D17" i="13"/>
  <c r="D14" i="13"/>
  <c r="U4" i="2"/>
  <c r="C120" i="12"/>
  <c r="C215" i="12"/>
  <c r="C207" i="12"/>
  <c r="C195" i="12"/>
  <c r="C187" i="12"/>
  <c r="C179" i="12"/>
  <c r="C171" i="12"/>
  <c r="C163" i="12"/>
  <c r="C155" i="12"/>
  <c r="C147" i="12"/>
  <c r="C139" i="12"/>
  <c r="C131" i="12"/>
  <c r="G219" i="12"/>
  <c r="G217" i="12"/>
  <c r="G215" i="12"/>
  <c r="G213" i="12"/>
  <c r="G212" i="12"/>
  <c r="G210" i="12"/>
  <c r="G209" i="12"/>
  <c r="G208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C11" i="13"/>
  <c r="C15" i="13"/>
  <c r="C19" i="13"/>
  <c r="C23" i="13"/>
  <c r="C27" i="13"/>
  <c r="C31" i="13"/>
  <c r="C35" i="13"/>
  <c r="C39" i="13"/>
  <c r="C43" i="13"/>
  <c r="C47" i="13"/>
  <c r="C51" i="13"/>
  <c r="C55" i="13"/>
  <c r="C59" i="13"/>
  <c r="C63" i="13"/>
  <c r="C67" i="13"/>
  <c r="C71" i="13"/>
  <c r="C75" i="13"/>
  <c r="C79" i="13"/>
  <c r="C83" i="13"/>
  <c r="C87" i="13"/>
  <c r="C91" i="13"/>
  <c r="C95" i="13"/>
  <c r="C99" i="13"/>
  <c r="C103" i="13"/>
  <c r="C107" i="13"/>
  <c r="C111" i="13"/>
  <c r="C12" i="13"/>
  <c r="C16" i="13"/>
  <c r="C20" i="13"/>
  <c r="C24" i="13"/>
  <c r="C28" i="13"/>
  <c r="C32" i="13"/>
  <c r="C36" i="13"/>
  <c r="C40" i="13"/>
  <c r="C44" i="13"/>
  <c r="Y110" i="2"/>
  <c r="Y111" i="2" s="1"/>
  <c r="X15" i="10"/>
  <c r="Y15" i="10" s="1"/>
  <c r="K15" i="10"/>
  <c r="C122" i="12"/>
  <c r="C212" i="12"/>
  <c r="C204" i="12"/>
  <c r="C196" i="12"/>
  <c r="C188" i="12"/>
  <c r="C180" i="12"/>
  <c r="C172" i="12"/>
  <c r="C164" i="12"/>
  <c r="C156" i="12"/>
  <c r="C148" i="12"/>
  <c r="C140" i="12"/>
  <c r="C132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U5" i="2"/>
  <c r="C118" i="12"/>
  <c r="C124" i="12"/>
  <c r="C218" i="12"/>
  <c r="C214" i="12"/>
  <c r="C210" i="12"/>
  <c r="C206" i="12"/>
  <c r="C202" i="12"/>
  <c r="C198" i="12"/>
  <c r="C194" i="12"/>
  <c r="C190" i="12"/>
  <c r="C186" i="12"/>
  <c r="C182" i="12"/>
  <c r="C178" i="12"/>
  <c r="C174" i="12"/>
  <c r="C170" i="12"/>
  <c r="C166" i="12"/>
  <c r="C162" i="12"/>
  <c r="C158" i="12"/>
  <c r="C154" i="12"/>
  <c r="C150" i="12"/>
  <c r="C146" i="12"/>
  <c r="C142" i="12"/>
  <c r="C138" i="12"/>
  <c r="C134" i="12"/>
  <c r="C130" i="12"/>
  <c r="C126" i="12"/>
  <c r="D173" i="12"/>
  <c r="D169" i="12"/>
  <c r="D165" i="12"/>
  <c r="D161" i="12"/>
  <c r="D157" i="12"/>
  <c r="D153" i="12"/>
  <c r="D149" i="12"/>
  <c r="D145" i="12"/>
  <c r="D141" i="12"/>
  <c r="D137" i="12"/>
  <c r="D133" i="12"/>
  <c r="D129" i="12"/>
  <c r="D125" i="12"/>
  <c r="D121" i="12"/>
  <c r="C110" i="13"/>
  <c r="C105" i="13"/>
  <c r="C100" i="13"/>
  <c r="C94" i="13"/>
  <c r="C89" i="13"/>
  <c r="C84" i="13"/>
  <c r="C78" i="13"/>
  <c r="C73" i="13"/>
  <c r="C68" i="13"/>
  <c r="C62" i="13"/>
  <c r="C57" i="13"/>
  <c r="C52" i="13"/>
  <c r="C46" i="13"/>
  <c r="C38" i="13"/>
  <c r="C30" i="13"/>
  <c r="C22" i="13"/>
  <c r="C14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U6" i="10"/>
  <c r="U5" i="10"/>
  <c r="K19" i="10"/>
  <c r="K27" i="10"/>
  <c r="K35" i="10"/>
  <c r="K43" i="10"/>
  <c r="K51" i="10"/>
  <c r="K59" i="10"/>
  <c r="K67" i="10"/>
  <c r="K75" i="10"/>
  <c r="K83" i="10"/>
  <c r="K91" i="10"/>
  <c r="K99" i="10"/>
  <c r="Y109" i="7"/>
  <c r="Y111" i="7" s="1"/>
  <c r="Y110" i="7"/>
  <c r="U4" i="11"/>
  <c r="C121" i="12"/>
  <c r="C216" i="12"/>
  <c r="C208" i="12"/>
  <c r="C200" i="12"/>
  <c r="C192" i="12"/>
  <c r="C184" i="12"/>
  <c r="C176" i="12"/>
  <c r="C168" i="12"/>
  <c r="C160" i="12"/>
  <c r="C152" i="12"/>
  <c r="C144" i="12"/>
  <c r="C136" i="12"/>
  <c r="C128" i="12"/>
  <c r="C119" i="12"/>
  <c r="C219" i="12"/>
  <c r="C211" i="12"/>
  <c r="C203" i="12"/>
  <c r="C199" i="12"/>
  <c r="C191" i="12"/>
  <c r="C183" i="12"/>
  <c r="C175" i="12"/>
  <c r="C167" i="12"/>
  <c r="C159" i="12"/>
  <c r="C151" i="12"/>
  <c r="C143" i="12"/>
  <c r="C135" i="12"/>
  <c r="C127" i="12"/>
  <c r="G116" i="12"/>
  <c r="G218" i="12"/>
  <c r="G216" i="12"/>
  <c r="G214" i="12"/>
  <c r="G211" i="12"/>
  <c r="G207" i="12"/>
  <c r="G176" i="12"/>
  <c r="C117" i="12"/>
  <c r="C123" i="12"/>
  <c r="C217" i="12"/>
  <c r="C213" i="12"/>
  <c r="C209" i="12"/>
  <c r="C205" i="12"/>
  <c r="C201" i="12"/>
  <c r="C197" i="12"/>
  <c r="C193" i="12"/>
  <c r="C189" i="12"/>
  <c r="C185" i="12"/>
  <c r="C181" i="12"/>
  <c r="C177" i="12"/>
  <c r="C173" i="12"/>
  <c r="C169" i="12"/>
  <c r="C165" i="12"/>
  <c r="C161" i="12"/>
  <c r="C157" i="12"/>
  <c r="C153" i="12"/>
  <c r="C149" i="12"/>
  <c r="C145" i="12"/>
  <c r="C141" i="12"/>
  <c r="C137" i="12"/>
  <c r="C133" i="12"/>
  <c r="C129" i="12"/>
  <c r="D174" i="12"/>
  <c r="D170" i="12"/>
  <c r="D166" i="12"/>
  <c r="D162" i="12"/>
  <c r="D158" i="12"/>
  <c r="D154" i="12"/>
  <c r="D150" i="12"/>
  <c r="D146" i="12"/>
  <c r="D142" i="12"/>
  <c r="D138" i="12"/>
  <c r="D134" i="12"/>
  <c r="D130" i="12"/>
  <c r="D126" i="12"/>
  <c r="D122" i="12"/>
  <c r="C109" i="13"/>
  <c r="C104" i="13"/>
  <c r="C98" i="13"/>
  <c r="C93" i="13"/>
  <c r="C88" i="13"/>
  <c r="C82" i="13"/>
  <c r="C77" i="13"/>
  <c r="C72" i="13"/>
  <c r="C66" i="13"/>
  <c r="C61" i="13"/>
  <c r="C56" i="13"/>
  <c r="C50" i="13"/>
  <c r="C45" i="13"/>
  <c r="C37" i="13"/>
  <c r="C29" i="13"/>
  <c r="C21" i="13"/>
  <c r="C13" i="13"/>
  <c r="D59" i="13"/>
  <c r="D55" i="13"/>
  <c r="D51" i="13"/>
  <c r="D47" i="13"/>
  <c r="D43" i="13"/>
  <c r="D39" i="13"/>
  <c r="D35" i="13"/>
  <c r="D31" i="13"/>
  <c r="D27" i="13"/>
  <c r="D23" i="13"/>
  <c r="D19" i="13"/>
  <c r="D15" i="13"/>
  <c r="K103" i="10"/>
  <c r="X104" i="10"/>
  <c r="Y104" i="10" s="1"/>
  <c r="X100" i="10"/>
  <c r="Y100" i="10" s="1"/>
  <c r="X96" i="10"/>
  <c r="Y96" i="10" s="1"/>
  <c r="X92" i="10"/>
  <c r="Y92" i="10" s="1"/>
  <c r="X88" i="10"/>
  <c r="Y88" i="10" s="1"/>
  <c r="X84" i="10"/>
  <c r="Y84" i="10" s="1"/>
  <c r="X80" i="10"/>
  <c r="Y80" i="10" s="1"/>
  <c r="X76" i="10"/>
  <c r="Y76" i="10" s="1"/>
  <c r="X72" i="10"/>
  <c r="Y72" i="10" s="1"/>
  <c r="X68" i="10"/>
  <c r="Y68" i="10" s="1"/>
  <c r="X64" i="10"/>
  <c r="Y64" i="10" s="1"/>
  <c r="X60" i="10"/>
  <c r="Y60" i="10" s="1"/>
  <c r="X56" i="10"/>
  <c r="Y56" i="10" s="1"/>
  <c r="X52" i="10"/>
  <c r="Y52" i="10" s="1"/>
  <c r="X48" i="10"/>
  <c r="Y48" i="10" s="1"/>
  <c r="X44" i="10"/>
  <c r="Y44" i="10" s="1"/>
  <c r="X40" i="10"/>
  <c r="Y40" i="10" s="1"/>
  <c r="X36" i="10"/>
  <c r="Y36" i="10" s="1"/>
  <c r="X32" i="10"/>
  <c r="Y32" i="10" s="1"/>
  <c r="X28" i="10"/>
  <c r="Y28" i="10" s="1"/>
  <c r="X24" i="10"/>
  <c r="Y24" i="10" s="1"/>
  <c r="X20" i="10"/>
  <c r="Y20" i="10" s="1"/>
  <c r="X16" i="10"/>
  <c r="Y16" i="10" s="1"/>
  <c r="X12" i="10"/>
  <c r="Y12" i="10" s="1"/>
  <c r="X7" i="10"/>
  <c r="Y7" i="10" s="1"/>
  <c r="Y111" i="8"/>
  <c r="X4" i="11"/>
  <c r="Y4" i="11" s="1"/>
  <c r="X6" i="11"/>
  <c r="Y6" i="11" s="1"/>
  <c r="X8" i="11"/>
  <c r="Y8" i="11" s="1"/>
  <c r="X10" i="11"/>
  <c r="Y10" i="11" s="1"/>
  <c r="X12" i="11"/>
  <c r="Y12" i="11" s="1"/>
  <c r="X14" i="11"/>
  <c r="Y14" i="11" s="1"/>
  <c r="X16" i="11"/>
  <c r="Y16" i="11" s="1"/>
  <c r="X18" i="11"/>
  <c r="Y18" i="11" s="1"/>
  <c r="X20" i="11"/>
  <c r="Y20" i="11" s="1"/>
  <c r="X22" i="11"/>
  <c r="Y22" i="11" s="1"/>
  <c r="X24" i="11"/>
  <c r="Y24" i="11" s="1"/>
  <c r="X26" i="11"/>
  <c r="Y26" i="11" s="1"/>
  <c r="X28" i="11"/>
  <c r="Y28" i="11" s="1"/>
  <c r="X30" i="11"/>
  <c r="Y30" i="11" s="1"/>
  <c r="X32" i="11"/>
  <c r="Y32" i="11" s="1"/>
  <c r="X34" i="11"/>
  <c r="Y34" i="11" s="1"/>
  <c r="X36" i="11"/>
  <c r="Y36" i="11" s="1"/>
  <c r="X38" i="11"/>
  <c r="Y38" i="11" s="1"/>
  <c r="X40" i="11"/>
  <c r="Y40" i="11" s="1"/>
  <c r="X42" i="11"/>
  <c r="Y42" i="11" s="1"/>
  <c r="X44" i="11"/>
  <c r="Y44" i="11" s="1"/>
  <c r="X46" i="11"/>
  <c r="Y46" i="11" s="1"/>
  <c r="X48" i="11"/>
  <c r="Y48" i="11" s="1"/>
  <c r="X50" i="11"/>
  <c r="Y50" i="11" s="1"/>
  <c r="X52" i="11"/>
  <c r="Y52" i="11" s="1"/>
  <c r="X54" i="11"/>
  <c r="Y54" i="11" s="1"/>
  <c r="X56" i="11"/>
  <c r="Y56" i="11" s="1"/>
  <c r="X58" i="11"/>
  <c r="Y58" i="11" s="1"/>
  <c r="X60" i="11"/>
  <c r="Y60" i="11" s="1"/>
  <c r="X62" i="11"/>
  <c r="Y62" i="11" s="1"/>
  <c r="X64" i="11"/>
  <c r="Y64" i="11" s="1"/>
  <c r="X66" i="11"/>
  <c r="Y66" i="11" s="1"/>
  <c r="X68" i="11"/>
  <c r="Y68" i="11" s="1"/>
  <c r="X70" i="11"/>
  <c r="Y70" i="11" s="1"/>
  <c r="X72" i="11"/>
  <c r="Y72" i="11" s="1"/>
  <c r="X74" i="11"/>
  <c r="Y74" i="11" s="1"/>
  <c r="X76" i="11"/>
  <c r="Y76" i="11" s="1"/>
  <c r="X78" i="11"/>
  <c r="Y78" i="11" s="1"/>
  <c r="X80" i="11"/>
  <c r="Y80" i="11" s="1"/>
  <c r="X82" i="11"/>
  <c r="Y82" i="11" s="1"/>
  <c r="X84" i="11"/>
  <c r="Y84" i="11" s="1"/>
  <c r="X86" i="11"/>
  <c r="Y86" i="11" s="1"/>
  <c r="X88" i="11"/>
  <c r="Y88" i="11" s="1"/>
  <c r="X90" i="11"/>
  <c r="Y90" i="11" s="1"/>
  <c r="X92" i="11"/>
  <c r="Y92" i="11" s="1"/>
  <c r="X94" i="11"/>
  <c r="Y94" i="11" s="1"/>
  <c r="X96" i="11"/>
  <c r="Y96" i="11" s="1"/>
  <c r="X98" i="11"/>
  <c r="Y98" i="11" s="1"/>
  <c r="X100" i="11"/>
  <c r="Y100" i="11" s="1"/>
  <c r="X102" i="11"/>
  <c r="Y102" i="11" s="1"/>
  <c r="X104" i="11"/>
  <c r="Y104" i="11" s="1"/>
  <c r="X106" i="11"/>
  <c r="Y106" i="11" s="1"/>
  <c r="AD4" i="11"/>
  <c r="AD8" i="11"/>
  <c r="AD12" i="11"/>
  <c r="AD16" i="11"/>
  <c r="AD20" i="11"/>
  <c r="AD24" i="11"/>
  <c r="AD28" i="11"/>
  <c r="AD32" i="11"/>
  <c r="AD36" i="11"/>
  <c r="AD40" i="11"/>
  <c r="AD44" i="11"/>
  <c r="AD48" i="11"/>
  <c r="AD52" i="11"/>
  <c r="AD56" i="11"/>
  <c r="AD60" i="11"/>
  <c r="AD64" i="11"/>
  <c r="AD68" i="11"/>
  <c r="AD72" i="11"/>
  <c r="AD76" i="11"/>
  <c r="AD80" i="11"/>
  <c r="AD84" i="11"/>
  <c r="AD88" i="11"/>
  <c r="AD92" i="11"/>
  <c r="AD96" i="11"/>
  <c r="AD100" i="11"/>
  <c r="AD104" i="11"/>
  <c r="X5" i="11"/>
  <c r="Y5" i="11" s="1"/>
  <c r="X7" i="11"/>
  <c r="Y7" i="11" s="1"/>
  <c r="X9" i="11"/>
  <c r="Y9" i="11" s="1"/>
  <c r="X11" i="11"/>
  <c r="Y11" i="11" s="1"/>
  <c r="X13" i="11"/>
  <c r="Y13" i="11" s="1"/>
  <c r="X15" i="11"/>
  <c r="Y15" i="11" s="1"/>
  <c r="X17" i="11"/>
  <c r="Y17" i="11" s="1"/>
  <c r="X19" i="11"/>
  <c r="Y19" i="11" s="1"/>
  <c r="X21" i="11"/>
  <c r="Y21" i="11" s="1"/>
  <c r="X23" i="11"/>
  <c r="Y23" i="11" s="1"/>
  <c r="X25" i="11"/>
  <c r="Y25" i="11" s="1"/>
  <c r="X27" i="11"/>
  <c r="Y27" i="11" s="1"/>
  <c r="X29" i="11"/>
  <c r="Y29" i="11" s="1"/>
  <c r="X31" i="11"/>
  <c r="Y31" i="11" s="1"/>
  <c r="X33" i="11"/>
  <c r="Y33" i="11" s="1"/>
  <c r="X35" i="11"/>
  <c r="Y35" i="11" s="1"/>
  <c r="Y110" i="8"/>
  <c r="AD5" i="14"/>
  <c r="AD9" i="14"/>
  <c r="AD13" i="14"/>
  <c r="AD17" i="14"/>
  <c r="AD21" i="14"/>
  <c r="AD25" i="14"/>
  <c r="AD29" i="14"/>
  <c r="AD33" i="14"/>
  <c r="AD37" i="14"/>
  <c r="AD41" i="14"/>
  <c r="AD45" i="14"/>
  <c r="AD49" i="14"/>
  <c r="AD53" i="14"/>
  <c r="AD57" i="14"/>
  <c r="AD61" i="14"/>
  <c r="AD65" i="14"/>
  <c r="AD69" i="14"/>
  <c r="AD73" i="14"/>
  <c r="AD77" i="14"/>
  <c r="AD81" i="14"/>
  <c r="AD85" i="14"/>
  <c r="AD89" i="14"/>
  <c r="AD93" i="14"/>
  <c r="AD97" i="14"/>
  <c r="AD101" i="14"/>
  <c r="AD105" i="14"/>
  <c r="X4" i="14"/>
  <c r="Y4" i="14" s="1"/>
  <c r="X7" i="14"/>
  <c r="Y7" i="14" s="1"/>
  <c r="X12" i="14"/>
  <c r="Y12" i="14" s="1"/>
  <c r="X15" i="14"/>
  <c r="Y15" i="14" s="1"/>
  <c r="X20" i="14"/>
  <c r="Y20" i="14" s="1"/>
  <c r="X23" i="14"/>
  <c r="Y23" i="14" s="1"/>
  <c r="X28" i="14"/>
  <c r="Y28" i="14" s="1"/>
  <c r="X31" i="14"/>
  <c r="Y31" i="14" s="1"/>
  <c r="X36" i="14"/>
  <c r="Y36" i="14" s="1"/>
  <c r="X39" i="14"/>
  <c r="Y39" i="14" s="1"/>
  <c r="X44" i="14"/>
  <c r="Y44" i="14" s="1"/>
  <c r="X47" i="14"/>
  <c r="Y47" i="14" s="1"/>
  <c r="X52" i="14"/>
  <c r="Y52" i="14" s="1"/>
  <c r="X55" i="14"/>
  <c r="Y55" i="14" s="1"/>
  <c r="X60" i="14"/>
  <c r="Y60" i="14" s="1"/>
  <c r="X63" i="14"/>
  <c r="Y63" i="14" s="1"/>
  <c r="X68" i="14"/>
  <c r="Y68" i="14" s="1"/>
  <c r="X71" i="14"/>
  <c r="Y71" i="14" s="1"/>
  <c r="X76" i="14"/>
  <c r="Y76" i="14" s="1"/>
  <c r="X79" i="14"/>
  <c r="Y79" i="14" s="1"/>
  <c r="X84" i="14"/>
  <c r="Y84" i="14" s="1"/>
  <c r="X87" i="14"/>
  <c r="Y87" i="14" s="1"/>
  <c r="X92" i="14"/>
  <c r="Y92" i="14" s="1"/>
  <c r="X95" i="14"/>
  <c r="Y95" i="14" s="1"/>
  <c r="X100" i="14"/>
  <c r="Y100" i="14" s="1"/>
  <c r="X103" i="14"/>
  <c r="Y103" i="14" s="1"/>
  <c r="AD6" i="14"/>
  <c r="AD11" i="14"/>
  <c r="AD16" i="14"/>
  <c r="AD22" i="14"/>
  <c r="AD27" i="14"/>
  <c r="AD32" i="14"/>
  <c r="AD38" i="14"/>
  <c r="AD43" i="14"/>
  <c r="AD48" i="14"/>
  <c r="AD54" i="14"/>
  <c r="AD59" i="14"/>
  <c r="AD64" i="14"/>
  <c r="AD70" i="14"/>
  <c r="AD75" i="14"/>
  <c r="AD80" i="14"/>
  <c r="AD86" i="14"/>
  <c r="AD91" i="14"/>
  <c r="AD96" i="14"/>
  <c r="AD102" i="14"/>
  <c r="AD107" i="14"/>
  <c r="X5" i="14"/>
  <c r="Y5" i="14" s="1"/>
  <c r="X10" i="14"/>
  <c r="Y10" i="14" s="1"/>
  <c r="X13" i="14"/>
  <c r="Y13" i="14" s="1"/>
  <c r="X18" i="14"/>
  <c r="Y18" i="14" s="1"/>
  <c r="X21" i="14"/>
  <c r="Y21" i="14" s="1"/>
  <c r="X26" i="14"/>
  <c r="Y26" i="14" s="1"/>
  <c r="X29" i="14"/>
  <c r="Y29" i="14" s="1"/>
  <c r="X34" i="14"/>
  <c r="Y34" i="14" s="1"/>
  <c r="X37" i="14"/>
  <c r="Y37" i="14" s="1"/>
  <c r="X42" i="14"/>
  <c r="Y42" i="14" s="1"/>
  <c r="X45" i="14"/>
  <c r="Y45" i="14" s="1"/>
  <c r="X50" i="14"/>
  <c r="Y50" i="14" s="1"/>
  <c r="X53" i="14"/>
  <c r="Y53" i="14" s="1"/>
  <c r="X58" i="14"/>
  <c r="Y58" i="14" s="1"/>
  <c r="X61" i="14"/>
  <c r="Y61" i="14" s="1"/>
  <c r="X66" i="14"/>
  <c r="Y66" i="14" s="1"/>
  <c r="X69" i="14"/>
  <c r="Y69" i="14" s="1"/>
  <c r="X74" i="14"/>
  <c r="Y74" i="14" s="1"/>
  <c r="X77" i="14"/>
  <c r="Y77" i="14" s="1"/>
  <c r="X82" i="14"/>
  <c r="Y82" i="14" s="1"/>
  <c r="X85" i="14"/>
  <c r="Y85" i="14" s="1"/>
  <c r="X90" i="14"/>
  <c r="Y90" i="14" s="1"/>
  <c r="X93" i="14"/>
  <c r="Y93" i="14" s="1"/>
  <c r="X98" i="14"/>
  <c r="Y98" i="14" s="1"/>
  <c r="X101" i="14"/>
  <c r="Y101" i="14" s="1"/>
  <c r="X106" i="14"/>
  <c r="Y106" i="14" s="1"/>
  <c r="AD7" i="14"/>
  <c r="AD109" i="14" s="1"/>
  <c r="R11" i="14" s="1"/>
  <c r="AD12" i="14"/>
  <c r="AD18" i="14"/>
  <c r="AD23" i="14"/>
  <c r="AD28" i="14"/>
  <c r="AD34" i="14"/>
  <c r="AD39" i="14"/>
  <c r="AD44" i="14"/>
  <c r="AD50" i="14"/>
  <c r="AD55" i="14"/>
  <c r="AD60" i="14"/>
  <c r="AD66" i="14"/>
  <c r="AD71" i="14"/>
  <c r="AD76" i="14"/>
  <c r="AD82" i="14"/>
  <c r="AD87" i="14"/>
  <c r="AD92" i="14"/>
  <c r="AD98" i="14"/>
  <c r="AD103" i="14"/>
  <c r="X8" i="14"/>
  <c r="Y8" i="14" s="1"/>
  <c r="X11" i="14"/>
  <c r="Y11" i="14" s="1"/>
  <c r="X16" i="14"/>
  <c r="Y16" i="14" s="1"/>
  <c r="X19" i="14"/>
  <c r="Y19" i="14" s="1"/>
  <c r="X24" i="14"/>
  <c r="Y24" i="14" s="1"/>
  <c r="X27" i="14"/>
  <c r="Y27" i="14" s="1"/>
  <c r="X32" i="14"/>
  <c r="Y32" i="14" s="1"/>
  <c r="X35" i="14"/>
  <c r="Y35" i="14" s="1"/>
  <c r="X40" i="14"/>
  <c r="Y40" i="14" s="1"/>
  <c r="X43" i="14"/>
  <c r="Y43" i="14" s="1"/>
  <c r="X48" i="14"/>
  <c r="Y48" i="14" s="1"/>
  <c r="X51" i="14"/>
  <c r="Y51" i="14" s="1"/>
  <c r="X56" i="14"/>
  <c r="Y56" i="14" s="1"/>
  <c r="X59" i="14"/>
  <c r="Y59" i="14" s="1"/>
  <c r="X64" i="14"/>
  <c r="Y64" i="14" s="1"/>
  <c r="X67" i="14"/>
  <c r="Y67" i="14" s="1"/>
  <c r="X72" i="14"/>
  <c r="Y72" i="14" s="1"/>
  <c r="X75" i="14"/>
  <c r="Y75" i="14" s="1"/>
  <c r="X80" i="14"/>
  <c r="Y80" i="14" s="1"/>
  <c r="X83" i="14"/>
  <c r="Y83" i="14" s="1"/>
  <c r="X88" i="14"/>
  <c r="Y88" i="14" s="1"/>
  <c r="X91" i="14"/>
  <c r="Y91" i="14" s="1"/>
  <c r="X96" i="14"/>
  <c r="Y96" i="14" s="1"/>
  <c r="X99" i="14"/>
  <c r="Y99" i="14" s="1"/>
  <c r="X104" i="14"/>
  <c r="Y104" i="14" s="1"/>
  <c r="X107" i="14"/>
  <c r="Y107" i="14" s="1"/>
  <c r="AD8" i="14"/>
  <c r="AD14" i="14"/>
  <c r="AD19" i="14"/>
  <c r="AD24" i="14"/>
  <c r="AD30" i="14"/>
  <c r="AD35" i="14"/>
  <c r="AD40" i="14"/>
  <c r="AD46" i="14"/>
  <c r="AD51" i="14"/>
  <c r="AD56" i="14"/>
  <c r="AD62" i="14"/>
  <c r="AD67" i="14"/>
  <c r="AD72" i="14"/>
  <c r="AD78" i="14"/>
  <c r="AD83" i="14"/>
  <c r="AD88" i="14"/>
  <c r="AD94" i="14"/>
  <c r="AD99" i="14"/>
  <c r="AD104" i="14"/>
  <c r="U6" i="16"/>
  <c r="U5" i="16"/>
  <c r="U3" i="16"/>
  <c r="O6" i="16"/>
  <c r="U4" i="16" s="1"/>
  <c r="O13" i="17"/>
  <c r="U6" i="17"/>
  <c r="U5" i="17"/>
  <c r="U3" i="17"/>
  <c r="X4" i="10"/>
  <c r="Y4" i="10" s="1"/>
  <c r="AD104" i="2"/>
  <c r="AD100" i="2"/>
  <c r="AD96" i="2"/>
  <c r="AD92" i="2"/>
  <c r="AD88" i="2"/>
  <c r="AD84" i="2"/>
  <c r="AD80" i="2"/>
  <c r="AD76" i="2"/>
  <c r="AD72" i="2"/>
  <c r="AD68" i="2"/>
  <c r="AD64" i="2"/>
  <c r="AD60" i="2"/>
  <c r="AD56" i="2"/>
  <c r="AD52" i="2"/>
  <c r="AD48" i="2"/>
  <c r="AD44" i="2"/>
  <c r="AD40" i="2"/>
  <c r="AD36" i="2"/>
  <c r="AD32" i="2"/>
  <c r="AD28" i="2"/>
  <c r="AD24" i="2"/>
  <c r="AD20" i="2"/>
  <c r="AD16" i="2"/>
  <c r="AD12" i="2"/>
  <c r="AD8" i="2"/>
  <c r="AD4" i="2"/>
  <c r="AD105" i="7"/>
  <c r="AD101" i="7"/>
  <c r="AD97" i="7"/>
  <c r="AD93" i="7"/>
  <c r="AD89" i="7"/>
  <c r="AD85" i="7"/>
  <c r="AD81" i="7"/>
  <c r="AD77" i="7"/>
  <c r="AD73" i="7"/>
  <c r="AD69" i="7"/>
  <c r="AD65" i="7"/>
  <c r="AD61" i="7"/>
  <c r="AD57" i="7"/>
  <c r="AD53" i="7"/>
  <c r="AD49" i="7"/>
  <c r="AD45" i="7"/>
  <c r="AD41" i="7"/>
  <c r="AD37" i="7"/>
  <c r="AD33" i="7"/>
  <c r="AD29" i="7"/>
  <c r="AD25" i="7"/>
  <c r="AD21" i="7"/>
  <c r="AD17" i="7"/>
  <c r="AD13" i="7"/>
  <c r="AD9" i="7"/>
  <c r="AD109" i="7" s="1"/>
  <c r="R11" i="7" s="1"/>
  <c r="AD105" i="11"/>
  <c r="AD99" i="11"/>
  <c r="AD94" i="11"/>
  <c r="AD89" i="11"/>
  <c r="AD83" i="11"/>
  <c r="AD78" i="11"/>
  <c r="AD73" i="11"/>
  <c r="AD67" i="11"/>
  <c r="AD62" i="11"/>
  <c r="AD57" i="11"/>
  <c r="AD51" i="11"/>
  <c r="AD46" i="11"/>
  <c r="AD41" i="11"/>
  <c r="AD35" i="11"/>
  <c r="AD30" i="11"/>
  <c r="AD25" i="11"/>
  <c r="AD19" i="11"/>
  <c r="AD14" i="11"/>
  <c r="AD9" i="11"/>
  <c r="X107" i="11"/>
  <c r="Y107" i="11" s="1"/>
  <c r="X99" i="11"/>
  <c r="Y99" i="11" s="1"/>
  <c r="X91" i="11"/>
  <c r="Y91" i="11" s="1"/>
  <c r="X83" i="11"/>
  <c r="Y83" i="11" s="1"/>
  <c r="X75" i="11"/>
  <c r="Y75" i="11" s="1"/>
  <c r="X67" i="11"/>
  <c r="Y67" i="11" s="1"/>
  <c r="X59" i="11"/>
  <c r="Y59" i="11" s="1"/>
  <c r="X51" i="11"/>
  <c r="Y51" i="11" s="1"/>
  <c r="X43" i="11"/>
  <c r="Y43" i="11" s="1"/>
  <c r="R16" i="14"/>
  <c r="AD106" i="14"/>
  <c r="AD84" i="14"/>
  <c r="AD63" i="14"/>
  <c r="AD42" i="14"/>
  <c r="AD20" i="14"/>
  <c r="X97" i="14"/>
  <c r="Y97" i="14" s="1"/>
  <c r="X86" i="14"/>
  <c r="Y86" i="14" s="1"/>
  <c r="X65" i="14"/>
  <c r="Y65" i="14" s="1"/>
  <c r="X54" i="14"/>
  <c r="Y54" i="14" s="1"/>
  <c r="X33" i="14"/>
  <c r="Y33" i="14" s="1"/>
  <c r="X22" i="14"/>
  <c r="Y22" i="14" s="1"/>
  <c r="AD103" i="11"/>
  <c r="AD98" i="11"/>
  <c r="AD93" i="11"/>
  <c r="AD87" i="11"/>
  <c r="AD82" i="11"/>
  <c r="AD77" i="11"/>
  <c r="AD71" i="11"/>
  <c r="AD66" i="11"/>
  <c r="AD61" i="11"/>
  <c r="AD55" i="11"/>
  <c r="AD50" i="11"/>
  <c r="AD45" i="11"/>
  <c r="AD39" i="11"/>
  <c r="AD34" i="11"/>
  <c r="AD29" i="11"/>
  <c r="AD23" i="11"/>
  <c r="AD18" i="11"/>
  <c r="AD13" i="11"/>
  <c r="AD7" i="11"/>
  <c r="X101" i="11"/>
  <c r="Y101" i="11" s="1"/>
  <c r="X93" i="11"/>
  <c r="Y93" i="11" s="1"/>
  <c r="X85" i="11"/>
  <c r="Y85" i="11" s="1"/>
  <c r="X77" i="11"/>
  <c r="Y77" i="11" s="1"/>
  <c r="X69" i="11"/>
  <c r="Y69" i="11" s="1"/>
  <c r="X61" i="11"/>
  <c r="Y61" i="11" s="1"/>
  <c r="X53" i="11"/>
  <c r="Y53" i="11" s="1"/>
  <c r="X45" i="11"/>
  <c r="Y45" i="11" s="1"/>
  <c r="X37" i="11"/>
  <c r="Y37" i="11" s="1"/>
  <c r="R4" i="9"/>
  <c r="AD100" i="14"/>
  <c r="AD79" i="14"/>
  <c r="AD58" i="14"/>
  <c r="AD36" i="14"/>
  <c r="AD15" i="14"/>
  <c r="X105" i="14"/>
  <c r="Y105" i="14" s="1"/>
  <c r="X94" i="14"/>
  <c r="Y94" i="14" s="1"/>
  <c r="X73" i="14"/>
  <c r="Y73" i="14" s="1"/>
  <c r="X62" i="14"/>
  <c r="Y62" i="14" s="1"/>
  <c r="X41" i="14"/>
  <c r="Y41" i="14" s="1"/>
  <c r="X30" i="14"/>
  <c r="Y30" i="14" s="1"/>
  <c r="X9" i="14"/>
  <c r="Y9" i="14" s="1"/>
  <c r="U4" i="15"/>
  <c r="U6" i="15"/>
  <c r="R4" i="16"/>
  <c r="AD106" i="2"/>
  <c r="AD102" i="2"/>
  <c r="AD98" i="2"/>
  <c r="AD94" i="2"/>
  <c r="AD90" i="2"/>
  <c r="AD86" i="2"/>
  <c r="AD82" i="2"/>
  <c r="AD78" i="2"/>
  <c r="AD74" i="2"/>
  <c r="AD70" i="2"/>
  <c r="AD66" i="2"/>
  <c r="AD62" i="2"/>
  <c r="AD58" i="2"/>
  <c r="AD54" i="2"/>
  <c r="AD50" i="2"/>
  <c r="AD46" i="2"/>
  <c r="AD42" i="2"/>
  <c r="AD38" i="2"/>
  <c r="AD34" i="2"/>
  <c r="AD30" i="2"/>
  <c r="AD26" i="2"/>
  <c r="AD22" i="2"/>
  <c r="AD18" i="2"/>
  <c r="AD14" i="2"/>
  <c r="AD10" i="2"/>
  <c r="U3" i="7"/>
  <c r="O4" i="7"/>
  <c r="U4" i="7" s="1"/>
  <c r="U5" i="7"/>
  <c r="AD107" i="11"/>
  <c r="AD102" i="11"/>
  <c r="AD97" i="11"/>
  <c r="AD91" i="11"/>
  <c r="AD86" i="11"/>
  <c r="AD81" i="11"/>
  <c r="AD75" i="11"/>
  <c r="AD70" i="11"/>
  <c r="AD65" i="11"/>
  <c r="AD59" i="11"/>
  <c r="AD54" i="11"/>
  <c r="AD49" i="11"/>
  <c r="AD43" i="11"/>
  <c r="AD38" i="11"/>
  <c r="AD33" i="11"/>
  <c r="AD27" i="11"/>
  <c r="AD22" i="11"/>
  <c r="AD17" i="11"/>
  <c r="AD11" i="11"/>
  <c r="AD6" i="11"/>
  <c r="X103" i="11"/>
  <c r="Y103" i="11" s="1"/>
  <c r="X95" i="11"/>
  <c r="Y95" i="11" s="1"/>
  <c r="X87" i="11"/>
  <c r="Y87" i="11" s="1"/>
  <c r="X79" i="11"/>
  <c r="Y79" i="11" s="1"/>
  <c r="X71" i="11"/>
  <c r="Y71" i="11" s="1"/>
  <c r="X63" i="11"/>
  <c r="Y63" i="11" s="1"/>
  <c r="X55" i="11"/>
  <c r="Y55" i="11" s="1"/>
  <c r="X47" i="11"/>
  <c r="Y47" i="11" s="1"/>
  <c r="X39" i="11"/>
  <c r="Y39" i="11" s="1"/>
  <c r="U6" i="8"/>
  <c r="U5" i="8"/>
  <c r="O4" i="8"/>
  <c r="U4" i="8" s="1"/>
  <c r="U3" i="8"/>
  <c r="U4" i="9"/>
  <c r="U6" i="9"/>
  <c r="U5" i="9"/>
  <c r="U3" i="9"/>
  <c r="AD95" i="14"/>
  <c r="AD74" i="14"/>
  <c r="AD52" i="14"/>
  <c r="AD31" i="14"/>
  <c r="AD10" i="14"/>
  <c r="X102" i="14"/>
  <c r="Y102" i="14" s="1"/>
  <c r="X81" i="14"/>
  <c r="Y81" i="14" s="1"/>
  <c r="X70" i="14"/>
  <c r="Y70" i="14" s="1"/>
  <c r="X49" i="14"/>
  <c r="Y49" i="14" s="1"/>
  <c r="X38" i="14"/>
  <c r="Y38" i="14" s="1"/>
  <c r="X17" i="14"/>
  <c r="Y17" i="14" s="1"/>
  <c r="X6" i="14"/>
  <c r="Y6" i="14" s="1"/>
  <c r="AD104" i="9"/>
  <c r="AD100" i="9"/>
  <c r="AD96" i="9"/>
  <c r="AD92" i="9"/>
  <c r="AD88" i="9"/>
  <c r="AD84" i="9"/>
  <c r="AD80" i="9"/>
  <c r="AD76" i="9"/>
  <c r="AD72" i="9"/>
  <c r="AD68" i="9"/>
  <c r="AD64" i="9"/>
  <c r="AD60" i="9"/>
  <c r="AD56" i="9"/>
  <c r="AD52" i="9"/>
  <c r="AD48" i="9"/>
  <c r="AD44" i="9"/>
  <c r="AD40" i="9"/>
  <c r="AD36" i="9"/>
  <c r="AD32" i="9"/>
  <c r="AD28" i="9"/>
  <c r="AD24" i="9"/>
  <c r="AD20" i="9"/>
  <c r="AD16" i="9"/>
  <c r="AD12" i="9"/>
  <c r="AD8" i="9"/>
  <c r="AD4" i="9"/>
  <c r="X106" i="9"/>
  <c r="Y106" i="9" s="1"/>
  <c r="X104" i="9"/>
  <c r="Y104" i="9" s="1"/>
  <c r="X102" i="9"/>
  <c r="Y102" i="9" s="1"/>
  <c r="X100" i="9"/>
  <c r="Y100" i="9" s="1"/>
  <c r="X98" i="9"/>
  <c r="Y98" i="9" s="1"/>
  <c r="X96" i="9"/>
  <c r="Y96" i="9" s="1"/>
  <c r="X94" i="9"/>
  <c r="Y94" i="9" s="1"/>
  <c r="X92" i="9"/>
  <c r="Y92" i="9" s="1"/>
  <c r="X90" i="9"/>
  <c r="Y90" i="9" s="1"/>
  <c r="X88" i="9"/>
  <c r="Y88" i="9" s="1"/>
  <c r="X86" i="9"/>
  <c r="Y86" i="9" s="1"/>
  <c r="X84" i="9"/>
  <c r="Y84" i="9" s="1"/>
  <c r="X82" i="9"/>
  <c r="Y82" i="9" s="1"/>
  <c r="X80" i="9"/>
  <c r="Y80" i="9" s="1"/>
  <c r="X78" i="9"/>
  <c r="Y78" i="9" s="1"/>
  <c r="X76" i="9"/>
  <c r="Y76" i="9" s="1"/>
  <c r="X74" i="9"/>
  <c r="Y74" i="9" s="1"/>
  <c r="X72" i="9"/>
  <c r="Y72" i="9" s="1"/>
  <c r="X70" i="9"/>
  <c r="Y70" i="9" s="1"/>
  <c r="X68" i="9"/>
  <c r="Y68" i="9" s="1"/>
  <c r="X66" i="9"/>
  <c r="Y66" i="9" s="1"/>
  <c r="X64" i="9"/>
  <c r="Y64" i="9" s="1"/>
  <c r="X62" i="9"/>
  <c r="Y62" i="9" s="1"/>
  <c r="X60" i="9"/>
  <c r="Y60" i="9" s="1"/>
  <c r="X58" i="9"/>
  <c r="Y58" i="9" s="1"/>
  <c r="X56" i="9"/>
  <c r="Y56" i="9" s="1"/>
  <c r="X54" i="9"/>
  <c r="Y54" i="9" s="1"/>
  <c r="X52" i="9"/>
  <c r="Y52" i="9" s="1"/>
  <c r="X50" i="9"/>
  <c r="Y50" i="9" s="1"/>
  <c r="X48" i="9"/>
  <c r="Y48" i="9" s="1"/>
  <c r="X46" i="9"/>
  <c r="Y46" i="9" s="1"/>
  <c r="X44" i="9"/>
  <c r="Y44" i="9" s="1"/>
  <c r="X42" i="9"/>
  <c r="Y42" i="9" s="1"/>
  <c r="X40" i="9"/>
  <c r="Y40" i="9" s="1"/>
  <c r="X38" i="9"/>
  <c r="Y38" i="9" s="1"/>
  <c r="X36" i="9"/>
  <c r="Y36" i="9" s="1"/>
  <c r="X34" i="9"/>
  <c r="Y34" i="9" s="1"/>
  <c r="X32" i="9"/>
  <c r="Y32" i="9" s="1"/>
  <c r="X30" i="9"/>
  <c r="Y30" i="9" s="1"/>
  <c r="X28" i="9"/>
  <c r="Y28" i="9" s="1"/>
  <c r="X26" i="9"/>
  <c r="Y26" i="9" s="1"/>
  <c r="X24" i="9"/>
  <c r="Y24" i="9" s="1"/>
  <c r="X22" i="9"/>
  <c r="Y22" i="9" s="1"/>
  <c r="X20" i="9"/>
  <c r="Y20" i="9" s="1"/>
  <c r="X18" i="9"/>
  <c r="Y18" i="9" s="1"/>
  <c r="X16" i="9"/>
  <c r="Y16" i="9" s="1"/>
  <c r="X14" i="9"/>
  <c r="Y14" i="9" s="1"/>
  <c r="X12" i="9"/>
  <c r="Y12" i="9" s="1"/>
  <c r="X10" i="9"/>
  <c r="Y10" i="9" s="1"/>
  <c r="X8" i="9"/>
  <c r="Y8" i="9" s="1"/>
  <c r="X6" i="9"/>
  <c r="Y6" i="9" s="1"/>
  <c r="X4" i="9"/>
  <c r="Y4" i="9" s="1"/>
  <c r="AD105" i="15"/>
  <c r="AD97" i="15"/>
  <c r="AD89" i="15"/>
  <c r="AD81" i="15"/>
  <c r="AD73" i="15"/>
  <c r="AD65" i="15"/>
  <c r="AD57" i="15"/>
  <c r="AD49" i="15"/>
  <c r="AD41" i="15"/>
  <c r="AD33" i="15"/>
  <c r="AD25" i="15"/>
  <c r="AD17" i="15"/>
  <c r="X4" i="17"/>
  <c r="Y4" i="17" s="1"/>
  <c r="X6" i="17"/>
  <c r="Y6" i="17" s="1"/>
  <c r="X8" i="17"/>
  <c r="Y8" i="17" s="1"/>
  <c r="X10" i="17"/>
  <c r="Y10" i="17" s="1"/>
  <c r="X12" i="17"/>
  <c r="Y12" i="17" s="1"/>
  <c r="X14" i="17"/>
  <c r="Y14" i="17" s="1"/>
  <c r="X16" i="17"/>
  <c r="Y16" i="17" s="1"/>
  <c r="X18" i="17"/>
  <c r="Y18" i="17" s="1"/>
  <c r="X20" i="17"/>
  <c r="Y20" i="17" s="1"/>
  <c r="X22" i="17"/>
  <c r="Y22" i="17" s="1"/>
  <c r="X24" i="17"/>
  <c r="Y24" i="17" s="1"/>
  <c r="X26" i="17"/>
  <c r="Y26" i="17" s="1"/>
  <c r="X28" i="17"/>
  <c r="Y28" i="17" s="1"/>
  <c r="X30" i="17"/>
  <c r="Y30" i="17" s="1"/>
  <c r="X32" i="17"/>
  <c r="Y32" i="17" s="1"/>
  <c r="X34" i="17"/>
  <c r="Y34" i="17" s="1"/>
  <c r="X36" i="17"/>
  <c r="Y36" i="17" s="1"/>
  <c r="X38" i="17"/>
  <c r="Y38" i="17" s="1"/>
  <c r="X40" i="17"/>
  <c r="Y40" i="17" s="1"/>
  <c r="X42" i="17"/>
  <c r="Y42" i="17" s="1"/>
  <c r="X44" i="17"/>
  <c r="Y44" i="17" s="1"/>
  <c r="X46" i="17"/>
  <c r="Y46" i="17" s="1"/>
  <c r="X48" i="17"/>
  <c r="Y48" i="17" s="1"/>
  <c r="X50" i="17"/>
  <c r="Y50" i="17" s="1"/>
  <c r="X52" i="17"/>
  <c r="Y52" i="17" s="1"/>
  <c r="X54" i="17"/>
  <c r="Y54" i="17" s="1"/>
  <c r="X56" i="17"/>
  <c r="Y56" i="17" s="1"/>
  <c r="X58" i="17"/>
  <c r="Y58" i="17" s="1"/>
  <c r="X60" i="17"/>
  <c r="Y60" i="17" s="1"/>
  <c r="X62" i="17"/>
  <c r="Y62" i="17" s="1"/>
  <c r="X64" i="17"/>
  <c r="Y64" i="17" s="1"/>
  <c r="X66" i="17"/>
  <c r="Y66" i="17" s="1"/>
  <c r="X68" i="17"/>
  <c r="Y68" i="17" s="1"/>
  <c r="X70" i="17"/>
  <c r="Y70" i="17" s="1"/>
  <c r="X72" i="17"/>
  <c r="Y72" i="17" s="1"/>
  <c r="X74" i="17"/>
  <c r="Y74" i="17" s="1"/>
  <c r="X76" i="17"/>
  <c r="Y76" i="17" s="1"/>
  <c r="X78" i="17"/>
  <c r="Y78" i="17" s="1"/>
  <c r="X80" i="17"/>
  <c r="Y80" i="17" s="1"/>
  <c r="X82" i="17"/>
  <c r="Y82" i="17" s="1"/>
  <c r="X84" i="17"/>
  <c r="Y84" i="17" s="1"/>
  <c r="X86" i="17"/>
  <c r="Y86" i="17" s="1"/>
  <c r="X88" i="17"/>
  <c r="Y88" i="17" s="1"/>
  <c r="X90" i="17"/>
  <c r="Y90" i="17" s="1"/>
  <c r="X92" i="17"/>
  <c r="Y92" i="17" s="1"/>
  <c r="X94" i="17"/>
  <c r="Y94" i="17" s="1"/>
  <c r="X96" i="17"/>
  <c r="Y96" i="17" s="1"/>
  <c r="X98" i="17"/>
  <c r="Y98" i="17" s="1"/>
  <c r="X100" i="17"/>
  <c r="Y100" i="17" s="1"/>
  <c r="X102" i="17"/>
  <c r="Y102" i="17" s="1"/>
  <c r="X104" i="17"/>
  <c r="Y104" i="17" s="1"/>
  <c r="X106" i="17"/>
  <c r="Y106" i="17" s="1"/>
  <c r="AD4" i="17"/>
  <c r="AD8" i="17"/>
  <c r="AD12" i="17"/>
  <c r="AD16" i="17"/>
  <c r="AD20" i="17"/>
  <c r="AD24" i="17"/>
  <c r="AD28" i="17"/>
  <c r="AD32" i="17"/>
  <c r="AD36" i="17"/>
  <c r="AD40" i="17"/>
  <c r="AD44" i="17"/>
  <c r="AD48" i="17"/>
  <c r="AD52" i="17"/>
  <c r="AD56" i="17"/>
  <c r="AD60" i="17"/>
  <c r="AD64" i="17"/>
  <c r="AD68" i="17"/>
  <c r="AD72" i="17"/>
  <c r="AD76" i="17"/>
  <c r="AD80" i="17"/>
  <c r="AD84" i="17"/>
  <c r="AD88" i="17"/>
  <c r="AD92" i="17"/>
  <c r="AD96" i="17"/>
  <c r="AD100" i="17"/>
  <c r="AD104" i="17"/>
  <c r="X5" i="17"/>
  <c r="Y5" i="17" s="1"/>
  <c r="X9" i="17"/>
  <c r="Y9" i="17" s="1"/>
  <c r="X13" i="17"/>
  <c r="Y13" i="17" s="1"/>
  <c r="X17" i="17"/>
  <c r="Y17" i="17" s="1"/>
  <c r="X21" i="17"/>
  <c r="Y21" i="17" s="1"/>
  <c r="X25" i="17"/>
  <c r="Y25" i="17" s="1"/>
  <c r="X29" i="17"/>
  <c r="Y29" i="17" s="1"/>
  <c r="X33" i="17"/>
  <c r="Y33" i="17" s="1"/>
  <c r="X37" i="17"/>
  <c r="Y37" i="17" s="1"/>
  <c r="X41" i="17"/>
  <c r="Y41" i="17" s="1"/>
  <c r="X45" i="17"/>
  <c r="Y45" i="17" s="1"/>
  <c r="X49" i="17"/>
  <c r="Y49" i="17" s="1"/>
  <c r="X53" i="17"/>
  <c r="Y53" i="17" s="1"/>
  <c r="X57" i="17"/>
  <c r="Y57" i="17" s="1"/>
  <c r="X61" i="17"/>
  <c r="Y61" i="17" s="1"/>
  <c r="X65" i="17"/>
  <c r="Y65" i="17" s="1"/>
  <c r="X69" i="17"/>
  <c r="Y69" i="17" s="1"/>
  <c r="X73" i="17"/>
  <c r="Y73" i="17" s="1"/>
  <c r="X77" i="17"/>
  <c r="Y77" i="17" s="1"/>
  <c r="X83" i="17"/>
  <c r="Y83" i="17" s="1"/>
  <c r="X91" i="17"/>
  <c r="Y91" i="17" s="1"/>
  <c r="X99" i="17"/>
  <c r="Y99" i="17" s="1"/>
  <c r="X107" i="17"/>
  <c r="Y107" i="17" s="1"/>
  <c r="AD9" i="17"/>
  <c r="AD14" i="17"/>
  <c r="AD19" i="17"/>
  <c r="AD25" i="17"/>
  <c r="AD30" i="17"/>
  <c r="AD35" i="17"/>
  <c r="AD41" i="17"/>
  <c r="AD46" i="17"/>
  <c r="AD51" i="17"/>
  <c r="AD57" i="17"/>
  <c r="AD62" i="17"/>
  <c r="AD67" i="17"/>
  <c r="AD73" i="17"/>
  <c r="AD78" i="17"/>
  <c r="AD83" i="17"/>
  <c r="AD89" i="17"/>
  <c r="AD94" i="17"/>
  <c r="AD99" i="17"/>
  <c r="AD105" i="17"/>
  <c r="X81" i="17"/>
  <c r="Y81" i="17" s="1"/>
  <c r="X89" i="17"/>
  <c r="Y89" i="17" s="1"/>
  <c r="X97" i="17"/>
  <c r="Y97" i="17" s="1"/>
  <c r="X105" i="17"/>
  <c r="Y105" i="17" s="1"/>
  <c r="AD5" i="17"/>
  <c r="AD10" i="17"/>
  <c r="AD15" i="17"/>
  <c r="AD21" i="17"/>
  <c r="AD26" i="17"/>
  <c r="AD31" i="17"/>
  <c r="AD37" i="17"/>
  <c r="AD42" i="17"/>
  <c r="AD47" i="17"/>
  <c r="AD53" i="17"/>
  <c r="AD58" i="17"/>
  <c r="AD63" i="17"/>
  <c r="AD69" i="17"/>
  <c r="AD74" i="17"/>
  <c r="AD79" i="17"/>
  <c r="AD85" i="17"/>
  <c r="AD90" i="17"/>
  <c r="AD95" i="17"/>
  <c r="AD101" i="17"/>
  <c r="AD106" i="17"/>
  <c r="R16" i="17"/>
  <c r="X7" i="17"/>
  <c r="Y7" i="17" s="1"/>
  <c r="X11" i="17"/>
  <c r="Y11" i="17" s="1"/>
  <c r="X15" i="17"/>
  <c r="Y15" i="17" s="1"/>
  <c r="X19" i="17"/>
  <c r="Y19" i="17" s="1"/>
  <c r="X23" i="17"/>
  <c r="Y23" i="17" s="1"/>
  <c r="X27" i="17"/>
  <c r="Y27" i="17" s="1"/>
  <c r="X31" i="17"/>
  <c r="Y31" i="17" s="1"/>
  <c r="X35" i="17"/>
  <c r="Y35" i="17" s="1"/>
  <c r="X39" i="17"/>
  <c r="Y39" i="17" s="1"/>
  <c r="X43" i="17"/>
  <c r="Y43" i="17" s="1"/>
  <c r="X47" i="17"/>
  <c r="Y47" i="17" s="1"/>
  <c r="X51" i="17"/>
  <c r="Y51" i="17" s="1"/>
  <c r="X55" i="17"/>
  <c r="Y55" i="17" s="1"/>
  <c r="X59" i="17"/>
  <c r="Y59" i="17" s="1"/>
  <c r="X63" i="17"/>
  <c r="Y63" i="17" s="1"/>
  <c r="X67" i="17"/>
  <c r="Y67" i="17" s="1"/>
  <c r="X71" i="17"/>
  <c r="Y71" i="17" s="1"/>
  <c r="X75" i="17"/>
  <c r="Y75" i="17" s="1"/>
  <c r="X79" i="17"/>
  <c r="Y79" i="17" s="1"/>
  <c r="X87" i="17"/>
  <c r="Y87" i="17" s="1"/>
  <c r="X95" i="17"/>
  <c r="Y95" i="17" s="1"/>
  <c r="X103" i="17"/>
  <c r="Y103" i="17" s="1"/>
  <c r="AD6" i="17"/>
  <c r="AD11" i="17"/>
  <c r="AD17" i="17"/>
  <c r="AD22" i="17"/>
  <c r="AD27" i="17"/>
  <c r="AD33" i="17"/>
  <c r="AD38" i="17"/>
  <c r="AD43" i="17"/>
  <c r="AD49" i="17"/>
  <c r="AD54" i="17"/>
  <c r="AD59" i="17"/>
  <c r="AD65" i="17"/>
  <c r="AD70" i="17"/>
  <c r="AD75" i="17"/>
  <c r="AD81" i="17"/>
  <c r="AD86" i="17"/>
  <c r="AD91" i="17"/>
  <c r="AD97" i="17"/>
  <c r="AD102" i="17"/>
  <c r="AD107" i="17"/>
  <c r="R4" i="15"/>
  <c r="X5" i="15"/>
  <c r="Y5" i="15" s="1"/>
  <c r="X7" i="15"/>
  <c r="Y7" i="15" s="1"/>
  <c r="X9" i="15"/>
  <c r="Y9" i="15" s="1"/>
  <c r="X11" i="15"/>
  <c r="Y11" i="15" s="1"/>
  <c r="X13" i="15"/>
  <c r="Y13" i="15" s="1"/>
  <c r="X15" i="15"/>
  <c r="Y15" i="15" s="1"/>
  <c r="X17" i="15"/>
  <c r="Y17" i="15" s="1"/>
  <c r="X19" i="15"/>
  <c r="Y19" i="15" s="1"/>
  <c r="X21" i="15"/>
  <c r="Y21" i="15" s="1"/>
  <c r="X23" i="15"/>
  <c r="Y23" i="15" s="1"/>
  <c r="X25" i="15"/>
  <c r="Y25" i="15" s="1"/>
  <c r="X27" i="15"/>
  <c r="Y27" i="15" s="1"/>
  <c r="X29" i="15"/>
  <c r="Y29" i="15" s="1"/>
  <c r="X31" i="15"/>
  <c r="Y31" i="15" s="1"/>
  <c r="X33" i="15"/>
  <c r="Y33" i="15" s="1"/>
  <c r="X35" i="15"/>
  <c r="Y35" i="15" s="1"/>
  <c r="X37" i="15"/>
  <c r="Y37" i="15" s="1"/>
  <c r="X39" i="15"/>
  <c r="Y39" i="15" s="1"/>
  <c r="X41" i="15"/>
  <c r="Y41" i="15" s="1"/>
  <c r="X43" i="15"/>
  <c r="Y43" i="15" s="1"/>
  <c r="X45" i="15"/>
  <c r="Y45" i="15" s="1"/>
  <c r="X47" i="15"/>
  <c r="Y47" i="15" s="1"/>
  <c r="X49" i="15"/>
  <c r="Y49" i="15" s="1"/>
  <c r="X51" i="15"/>
  <c r="Y51" i="15" s="1"/>
  <c r="X53" i="15"/>
  <c r="Y53" i="15" s="1"/>
  <c r="X55" i="15"/>
  <c r="Y55" i="15" s="1"/>
  <c r="X57" i="15"/>
  <c r="Y57" i="15" s="1"/>
  <c r="X59" i="15"/>
  <c r="Y59" i="15" s="1"/>
  <c r="X61" i="15"/>
  <c r="Y61" i="15" s="1"/>
  <c r="X63" i="15"/>
  <c r="Y63" i="15" s="1"/>
  <c r="X65" i="15"/>
  <c r="Y65" i="15" s="1"/>
  <c r="X67" i="15"/>
  <c r="Y67" i="15" s="1"/>
  <c r="X69" i="15"/>
  <c r="Y69" i="15" s="1"/>
  <c r="X71" i="15"/>
  <c r="Y71" i="15" s="1"/>
  <c r="X73" i="15"/>
  <c r="Y73" i="15" s="1"/>
  <c r="X75" i="15"/>
  <c r="Y75" i="15" s="1"/>
  <c r="X77" i="15"/>
  <c r="Y77" i="15" s="1"/>
  <c r="X79" i="15"/>
  <c r="Y79" i="15" s="1"/>
  <c r="X81" i="15"/>
  <c r="Y81" i="15" s="1"/>
  <c r="X83" i="15"/>
  <c r="Y83" i="15" s="1"/>
  <c r="X85" i="15"/>
  <c r="Y85" i="15" s="1"/>
  <c r="X87" i="15"/>
  <c r="Y87" i="15" s="1"/>
  <c r="X89" i="15"/>
  <c r="Y89" i="15" s="1"/>
  <c r="X91" i="15"/>
  <c r="Y91" i="15" s="1"/>
  <c r="X93" i="15"/>
  <c r="Y93" i="15" s="1"/>
  <c r="X95" i="15"/>
  <c r="Y95" i="15" s="1"/>
  <c r="X97" i="15"/>
  <c r="Y97" i="15" s="1"/>
  <c r="X99" i="15"/>
  <c r="Y99" i="15" s="1"/>
  <c r="X101" i="15"/>
  <c r="Y101" i="15" s="1"/>
  <c r="X103" i="15"/>
  <c r="Y103" i="15" s="1"/>
  <c r="X105" i="15"/>
  <c r="Y105" i="15" s="1"/>
  <c r="X107" i="15"/>
  <c r="Y107" i="15" s="1"/>
  <c r="AD6" i="15"/>
  <c r="AD10" i="15"/>
  <c r="AD14" i="15"/>
  <c r="AD18" i="15"/>
  <c r="AD22" i="15"/>
  <c r="AD26" i="15"/>
  <c r="AD30" i="15"/>
  <c r="AD34" i="15"/>
  <c r="AD38" i="15"/>
  <c r="AD42" i="15"/>
  <c r="AD46" i="15"/>
  <c r="AD50" i="15"/>
  <c r="AD54" i="15"/>
  <c r="AD58" i="15"/>
  <c r="AD62" i="15"/>
  <c r="AD66" i="15"/>
  <c r="AD70" i="15"/>
  <c r="AD74" i="15"/>
  <c r="AD78" i="15"/>
  <c r="AD82" i="15"/>
  <c r="AD86" i="15"/>
  <c r="AD90" i="15"/>
  <c r="AD94" i="15"/>
  <c r="AD98" i="15"/>
  <c r="AD102" i="15"/>
  <c r="AD106" i="15"/>
  <c r="X4" i="15"/>
  <c r="Y4" i="15" s="1"/>
  <c r="X6" i="15"/>
  <c r="Y6" i="15" s="1"/>
  <c r="X8" i="15"/>
  <c r="Y8" i="15" s="1"/>
  <c r="X10" i="15"/>
  <c r="Y10" i="15" s="1"/>
  <c r="X12" i="15"/>
  <c r="Y12" i="15" s="1"/>
  <c r="X14" i="15"/>
  <c r="Y14" i="15" s="1"/>
  <c r="X16" i="15"/>
  <c r="Y16" i="15" s="1"/>
  <c r="X18" i="15"/>
  <c r="Y18" i="15" s="1"/>
  <c r="X20" i="15"/>
  <c r="Y20" i="15" s="1"/>
  <c r="X22" i="15"/>
  <c r="Y22" i="15" s="1"/>
  <c r="X24" i="15"/>
  <c r="Y24" i="15" s="1"/>
  <c r="X26" i="15"/>
  <c r="Y26" i="15" s="1"/>
  <c r="X28" i="15"/>
  <c r="Y28" i="15" s="1"/>
  <c r="X30" i="15"/>
  <c r="Y30" i="15" s="1"/>
  <c r="X32" i="15"/>
  <c r="Y32" i="15" s="1"/>
  <c r="X34" i="15"/>
  <c r="Y34" i="15" s="1"/>
  <c r="X36" i="15"/>
  <c r="Y36" i="15" s="1"/>
  <c r="X38" i="15"/>
  <c r="Y38" i="15" s="1"/>
  <c r="X40" i="15"/>
  <c r="Y40" i="15" s="1"/>
  <c r="X42" i="15"/>
  <c r="Y42" i="15" s="1"/>
  <c r="X44" i="15"/>
  <c r="Y44" i="15" s="1"/>
  <c r="X46" i="15"/>
  <c r="Y46" i="15" s="1"/>
  <c r="X48" i="15"/>
  <c r="Y48" i="15" s="1"/>
  <c r="X50" i="15"/>
  <c r="Y50" i="15" s="1"/>
  <c r="X52" i="15"/>
  <c r="Y52" i="15" s="1"/>
  <c r="X54" i="15"/>
  <c r="Y54" i="15" s="1"/>
  <c r="X56" i="15"/>
  <c r="Y56" i="15" s="1"/>
  <c r="X58" i="15"/>
  <c r="Y58" i="15" s="1"/>
  <c r="X60" i="15"/>
  <c r="Y60" i="15" s="1"/>
  <c r="X62" i="15"/>
  <c r="Y62" i="15" s="1"/>
  <c r="X64" i="15"/>
  <c r="Y64" i="15" s="1"/>
  <c r="X66" i="15"/>
  <c r="Y66" i="15" s="1"/>
  <c r="X68" i="15"/>
  <c r="Y68" i="15" s="1"/>
  <c r="X70" i="15"/>
  <c r="Y70" i="15" s="1"/>
  <c r="X72" i="15"/>
  <c r="Y72" i="15" s="1"/>
  <c r="X74" i="15"/>
  <c r="Y74" i="15" s="1"/>
  <c r="X76" i="15"/>
  <c r="Y76" i="15" s="1"/>
  <c r="X78" i="15"/>
  <c r="Y78" i="15" s="1"/>
  <c r="X80" i="15"/>
  <c r="Y80" i="15" s="1"/>
  <c r="X82" i="15"/>
  <c r="Y82" i="15" s="1"/>
  <c r="X84" i="15"/>
  <c r="Y84" i="15" s="1"/>
  <c r="X86" i="15"/>
  <c r="Y86" i="15" s="1"/>
  <c r="X88" i="15"/>
  <c r="Y88" i="15" s="1"/>
  <c r="X90" i="15"/>
  <c r="Y90" i="15" s="1"/>
  <c r="X92" i="15"/>
  <c r="Y92" i="15" s="1"/>
  <c r="X94" i="15"/>
  <c r="Y94" i="15" s="1"/>
  <c r="X96" i="15"/>
  <c r="Y96" i="15" s="1"/>
  <c r="X98" i="15"/>
  <c r="Y98" i="15" s="1"/>
  <c r="X100" i="15"/>
  <c r="Y100" i="15" s="1"/>
  <c r="X102" i="15"/>
  <c r="Y102" i="15" s="1"/>
  <c r="X104" i="15"/>
  <c r="Y104" i="15" s="1"/>
  <c r="X106" i="15"/>
  <c r="Y106" i="15" s="1"/>
  <c r="AD4" i="15"/>
  <c r="AD8" i="15"/>
  <c r="AD12" i="15"/>
  <c r="AD16" i="15"/>
  <c r="AD20" i="15"/>
  <c r="AD24" i="15"/>
  <c r="AD28" i="15"/>
  <c r="AD32" i="15"/>
  <c r="AD36" i="15"/>
  <c r="AD40" i="15"/>
  <c r="AD44" i="15"/>
  <c r="AD48" i="15"/>
  <c r="AD52" i="15"/>
  <c r="AD56" i="15"/>
  <c r="AD60" i="15"/>
  <c r="AD64" i="15"/>
  <c r="AD68" i="15"/>
  <c r="AD72" i="15"/>
  <c r="AD76" i="15"/>
  <c r="AD80" i="15"/>
  <c r="AD84" i="15"/>
  <c r="AD88" i="15"/>
  <c r="AD92" i="15"/>
  <c r="AD96" i="15"/>
  <c r="AD100" i="15"/>
  <c r="AD104" i="15"/>
  <c r="AD105" i="8"/>
  <c r="AD101" i="8"/>
  <c r="AD97" i="8"/>
  <c r="AD93" i="8"/>
  <c r="AD89" i="8"/>
  <c r="AD85" i="8"/>
  <c r="AD81" i="8"/>
  <c r="AD77" i="8"/>
  <c r="AD73" i="8"/>
  <c r="AD69" i="8"/>
  <c r="AD65" i="8"/>
  <c r="AD61" i="8"/>
  <c r="AD57" i="8"/>
  <c r="AD53" i="8"/>
  <c r="AD49" i="8"/>
  <c r="AD45" i="8"/>
  <c r="AD41" i="8"/>
  <c r="AD37" i="8"/>
  <c r="AD33" i="8"/>
  <c r="AD29" i="8"/>
  <c r="AD25" i="8"/>
  <c r="AD21" i="8"/>
  <c r="AD17" i="8"/>
  <c r="AD13" i="8"/>
  <c r="AD9" i="8"/>
  <c r="AD106" i="9"/>
  <c r="AD102" i="9"/>
  <c r="AD98" i="9"/>
  <c r="AD94" i="9"/>
  <c r="AD90" i="9"/>
  <c r="AD86" i="9"/>
  <c r="AD82" i="9"/>
  <c r="AD78" i="9"/>
  <c r="AD74" i="9"/>
  <c r="AD70" i="9"/>
  <c r="AD66" i="9"/>
  <c r="AD62" i="9"/>
  <c r="AD58" i="9"/>
  <c r="AD54" i="9"/>
  <c r="AD50" i="9"/>
  <c r="AD46" i="9"/>
  <c r="AD42" i="9"/>
  <c r="AD38" i="9"/>
  <c r="AD34" i="9"/>
  <c r="AD30" i="9"/>
  <c r="AD26" i="9"/>
  <c r="AD22" i="9"/>
  <c r="AD18" i="9"/>
  <c r="AD14" i="9"/>
  <c r="AD10" i="9"/>
  <c r="AD6" i="9"/>
  <c r="X107" i="9"/>
  <c r="Y107" i="9" s="1"/>
  <c r="X105" i="9"/>
  <c r="Y105" i="9" s="1"/>
  <c r="X103" i="9"/>
  <c r="Y103" i="9" s="1"/>
  <c r="X101" i="9"/>
  <c r="Y101" i="9" s="1"/>
  <c r="X99" i="9"/>
  <c r="Y99" i="9" s="1"/>
  <c r="X97" i="9"/>
  <c r="Y97" i="9" s="1"/>
  <c r="X95" i="9"/>
  <c r="Y95" i="9" s="1"/>
  <c r="X93" i="9"/>
  <c r="Y93" i="9" s="1"/>
  <c r="X91" i="9"/>
  <c r="Y91" i="9" s="1"/>
  <c r="X89" i="9"/>
  <c r="Y89" i="9" s="1"/>
  <c r="X87" i="9"/>
  <c r="Y87" i="9" s="1"/>
  <c r="X85" i="9"/>
  <c r="Y85" i="9" s="1"/>
  <c r="X83" i="9"/>
  <c r="Y83" i="9" s="1"/>
  <c r="X81" i="9"/>
  <c r="Y81" i="9" s="1"/>
  <c r="X79" i="9"/>
  <c r="Y79" i="9" s="1"/>
  <c r="X77" i="9"/>
  <c r="Y77" i="9" s="1"/>
  <c r="X75" i="9"/>
  <c r="Y75" i="9" s="1"/>
  <c r="X73" i="9"/>
  <c r="Y73" i="9" s="1"/>
  <c r="X71" i="9"/>
  <c r="Y71" i="9" s="1"/>
  <c r="X69" i="9"/>
  <c r="Y69" i="9" s="1"/>
  <c r="X67" i="9"/>
  <c r="Y67" i="9" s="1"/>
  <c r="X65" i="9"/>
  <c r="Y65" i="9" s="1"/>
  <c r="X63" i="9"/>
  <c r="Y63" i="9" s="1"/>
  <c r="X61" i="9"/>
  <c r="Y61" i="9" s="1"/>
  <c r="X59" i="9"/>
  <c r="Y59" i="9" s="1"/>
  <c r="X57" i="9"/>
  <c r="Y57" i="9" s="1"/>
  <c r="X55" i="9"/>
  <c r="Y55" i="9" s="1"/>
  <c r="X53" i="9"/>
  <c r="Y53" i="9" s="1"/>
  <c r="X51" i="9"/>
  <c r="Y51" i="9" s="1"/>
  <c r="X49" i="9"/>
  <c r="Y49" i="9" s="1"/>
  <c r="X47" i="9"/>
  <c r="Y47" i="9" s="1"/>
  <c r="X45" i="9"/>
  <c r="Y45" i="9" s="1"/>
  <c r="X43" i="9"/>
  <c r="Y43" i="9" s="1"/>
  <c r="X41" i="9"/>
  <c r="Y41" i="9" s="1"/>
  <c r="X39" i="9"/>
  <c r="Y39" i="9" s="1"/>
  <c r="X37" i="9"/>
  <c r="Y37" i="9" s="1"/>
  <c r="X35" i="9"/>
  <c r="Y35" i="9" s="1"/>
  <c r="X33" i="9"/>
  <c r="Y33" i="9" s="1"/>
  <c r="X31" i="9"/>
  <c r="Y31" i="9" s="1"/>
  <c r="X29" i="9"/>
  <c r="Y29" i="9" s="1"/>
  <c r="X27" i="9"/>
  <c r="Y27" i="9" s="1"/>
  <c r="X25" i="9"/>
  <c r="Y25" i="9" s="1"/>
  <c r="X23" i="9"/>
  <c r="Y23" i="9" s="1"/>
  <c r="X21" i="9"/>
  <c r="Y21" i="9" s="1"/>
  <c r="X19" i="9"/>
  <c r="Y19" i="9" s="1"/>
  <c r="X17" i="9"/>
  <c r="Y17" i="9" s="1"/>
  <c r="X15" i="9"/>
  <c r="Y15" i="9" s="1"/>
  <c r="X13" i="9"/>
  <c r="Y13" i="9" s="1"/>
  <c r="X11" i="9"/>
  <c r="Y11" i="9" s="1"/>
  <c r="X9" i="9"/>
  <c r="Y9" i="9" s="1"/>
  <c r="X7" i="9"/>
  <c r="Y7" i="9" s="1"/>
  <c r="U3" i="14"/>
  <c r="O4" i="14"/>
  <c r="U4" i="14" s="1"/>
  <c r="U5" i="14"/>
  <c r="AD101" i="15"/>
  <c r="AD93" i="15"/>
  <c r="AD85" i="15"/>
  <c r="AD77" i="15"/>
  <c r="AD69" i="15"/>
  <c r="AD61" i="15"/>
  <c r="AD53" i="15"/>
  <c r="AD45" i="15"/>
  <c r="AD37" i="15"/>
  <c r="AD29" i="15"/>
  <c r="AD21" i="15"/>
  <c r="AD13" i="15"/>
  <c r="AD5" i="15"/>
  <c r="U4" i="17"/>
  <c r="AD87" i="17"/>
  <c r="AD66" i="17"/>
  <c r="AD45" i="17"/>
  <c r="AD23" i="17"/>
  <c r="AD105" i="16"/>
  <c r="AD101" i="16"/>
  <c r="AD97" i="16"/>
  <c r="AD93" i="16"/>
  <c r="AD89" i="16"/>
  <c r="AD85" i="16"/>
  <c r="AD81" i="16"/>
  <c r="AD77" i="16"/>
  <c r="AD73" i="16"/>
  <c r="AD69" i="16"/>
  <c r="AD65" i="16"/>
  <c r="AD61" i="16"/>
  <c r="AD57" i="16"/>
  <c r="AD53" i="16"/>
  <c r="AD49" i="16"/>
  <c r="AD45" i="16"/>
  <c r="AD41" i="16"/>
  <c r="AD37" i="16"/>
  <c r="AD33" i="16"/>
  <c r="AD29" i="16"/>
  <c r="AD25" i="16"/>
  <c r="AD21" i="16"/>
  <c r="AD17" i="16"/>
  <c r="AD13" i="16"/>
  <c r="AD9" i="16"/>
  <c r="AD5" i="16"/>
  <c r="R4" i="18"/>
  <c r="R16" i="18"/>
  <c r="AD104" i="16"/>
  <c r="AD100" i="16"/>
  <c r="AD96" i="16"/>
  <c r="AD92" i="16"/>
  <c r="AD88" i="16"/>
  <c r="AD84" i="16"/>
  <c r="AD80" i="16"/>
  <c r="AD76" i="16"/>
  <c r="AD72" i="16"/>
  <c r="AD68" i="16"/>
  <c r="AD64" i="16"/>
  <c r="AD60" i="16"/>
  <c r="AD56" i="16"/>
  <c r="AD52" i="16"/>
  <c r="AD48" i="16"/>
  <c r="AD44" i="16"/>
  <c r="AD40" i="16"/>
  <c r="AD36" i="16"/>
  <c r="AD32" i="16"/>
  <c r="AD28" i="16"/>
  <c r="AD24" i="16"/>
  <c r="AD20" i="16"/>
  <c r="AD16" i="16"/>
  <c r="AD12" i="16"/>
  <c r="AD8" i="16"/>
  <c r="AD4" i="16"/>
  <c r="X106" i="16"/>
  <c r="Y106" i="16" s="1"/>
  <c r="X104" i="16"/>
  <c r="Y104" i="16" s="1"/>
  <c r="X102" i="16"/>
  <c r="Y102" i="16" s="1"/>
  <c r="X100" i="16"/>
  <c r="Y100" i="16" s="1"/>
  <c r="X98" i="16"/>
  <c r="Y98" i="16" s="1"/>
  <c r="X96" i="16"/>
  <c r="Y96" i="16" s="1"/>
  <c r="X94" i="16"/>
  <c r="Y94" i="16" s="1"/>
  <c r="X92" i="16"/>
  <c r="Y92" i="16" s="1"/>
  <c r="X90" i="16"/>
  <c r="Y90" i="16" s="1"/>
  <c r="X88" i="16"/>
  <c r="Y88" i="16" s="1"/>
  <c r="X86" i="16"/>
  <c r="Y86" i="16" s="1"/>
  <c r="X84" i="16"/>
  <c r="Y84" i="16" s="1"/>
  <c r="X82" i="16"/>
  <c r="Y82" i="16" s="1"/>
  <c r="X80" i="16"/>
  <c r="Y80" i="16" s="1"/>
  <c r="X78" i="16"/>
  <c r="Y78" i="16" s="1"/>
  <c r="X76" i="16"/>
  <c r="Y76" i="16" s="1"/>
  <c r="X74" i="16"/>
  <c r="Y74" i="16" s="1"/>
  <c r="X72" i="16"/>
  <c r="Y72" i="16" s="1"/>
  <c r="X70" i="16"/>
  <c r="Y70" i="16" s="1"/>
  <c r="X68" i="16"/>
  <c r="Y68" i="16" s="1"/>
  <c r="X66" i="16"/>
  <c r="Y66" i="16" s="1"/>
  <c r="X64" i="16"/>
  <c r="Y64" i="16" s="1"/>
  <c r="X62" i="16"/>
  <c r="Y62" i="16" s="1"/>
  <c r="X60" i="16"/>
  <c r="Y60" i="16" s="1"/>
  <c r="X58" i="16"/>
  <c r="Y58" i="16" s="1"/>
  <c r="X56" i="16"/>
  <c r="Y56" i="16" s="1"/>
  <c r="X54" i="16"/>
  <c r="Y54" i="16" s="1"/>
  <c r="X52" i="16"/>
  <c r="Y52" i="16" s="1"/>
  <c r="X50" i="16"/>
  <c r="Y50" i="16" s="1"/>
  <c r="X48" i="16"/>
  <c r="Y48" i="16" s="1"/>
  <c r="X46" i="16"/>
  <c r="Y46" i="16" s="1"/>
  <c r="X44" i="16"/>
  <c r="Y44" i="16" s="1"/>
  <c r="X42" i="16"/>
  <c r="Y42" i="16" s="1"/>
  <c r="X40" i="16"/>
  <c r="Y40" i="16" s="1"/>
  <c r="X38" i="16"/>
  <c r="Y38" i="16" s="1"/>
  <c r="X36" i="16"/>
  <c r="Y36" i="16" s="1"/>
  <c r="X34" i="16"/>
  <c r="Y34" i="16" s="1"/>
  <c r="X32" i="16"/>
  <c r="Y32" i="16" s="1"/>
  <c r="X30" i="16"/>
  <c r="Y30" i="16" s="1"/>
  <c r="X28" i="16"/>
  <c r="Y28" i="16" s="1"/>
  <c r="X26" i="16"/>
  <c r="Y26" i="16" s="1"/>
  <c r="X24" i="16"/>
  <c r="Y24" i="16" s="1"/>
  <c r="X22" i="16"/>
  <c r="Y22" i="16" s="1"/>
  <c r="X20" i="16"/>
  <c r="Y20" i="16" s="1"/>
  <c r="X18" i="16"/>
  <c r="Y18" i="16" s="1"/>
  <c r="X16" i="16"/>
  <c r="Y16" i="16" s="1"/>
  <c r="X14" i="16"/>
  <c r="Y14" i="16" s="1"/>
  <c r="X12" i="16"/>
  <c r="Y12" i="16" s="1"/>
  <c r="X10" i="16"/>
  <c r="Y10" i="16" s="1"/>
  <c r="X8" i="16"/>
  <c r="Y8" i="16" s="1"/>
  <c r="X6" i="16"/>
  <c r="Y6" i="16" s="1"/>
  <c r="Y109" i="16" s="1"/>
  <c r="L218" i="12"/>
  <c r="L214" i="12"/>
  <c r="L210" i="12"/>
  <c r="L206" i="12"/>
  <c r="L202" i="12"/>
  <c r="L198" i="12"/>
  <c r="L194" i="12"/>
  <c r="L190" i="12"/>
  <c r="L186" i="12"/>
  <c r="L182" i="12"/>
  <c r="L178" i="12"/>
  <c r="L174" i="12"/>
  <c r="L166" i="12"/>
  <c r="L162" i="12"/>
  <c r="L6" i="13"/>
  <c r="L5" i="13"/>
  <c r="L110" i="12"/>
  <c r="L170" i="12" s="1"/>
  <c r="L111" i="12"/>
  <c r="L112" i="12"/>
  <c r="K214" i="12"/>
  <c r="K105" i="13"/>
  <c r="K208" i="12"/>
  <c r="K206" i="12"/>
  <c r="K204" i="12"/>
  <c r="K200" i="12"/>
  <c r="K198" i="12"/>
  <c r="K196" i="12"/>
  <c r="K192" i="12"/>
  <c r="K188" i="12"/>
  <c r="K182" i="12"/>
  <c r="K176" i="12"/>
  <c r="K174" i="12"/>
  <c r="K172" i="12"/>
  <c r="K168" i="12"/>
  <c r="K166" i="12"/>
  <c r="K164" i="12"/>
  <c r="K160" i="12"/>
  <c r="K49" i="13"/>
  <c r="K156" i="12"/>
  <c r="K152" i="12"/>
  <c r="K150" i="12"/>
  <c r="K148" i="12"/>
  <c r="K142" i="12"/>
  <c r="K136" i="12"/>
  <c r="K134" i="12"/>
  <c r="K132" i="12"/>
  <c r="K128" i="12"/>
  <c r="K124" i="12"/>
  <c r="K122" i="12"/>
  <c r="K13" i="13"/>
  <c r="K120" i="12"/>
  <c r="K6" i="13"/>
  <c r="K5" i="13"/>
  <c r="K110" i="12"/>
  <c r="K112" i="12"/>
  <c r="K111" i="12"/>
  <c r="K210" i="12"/>
  <c r="K194" i="12"/>
  <c r="K178" i="12"/>
  <c r="K162" i="12"/>
  <c r="K146" i="12"/>
  <c r="K130" i="12"/>
  <c r="K117" i="12"/>
  <c r="X5" i="18"/>
  <c r="Y5" i="18" s="1"/>
  <c r="X7" i="18"/>
  <c r="Y7" i="18" s="1"/>
  <c r="X9" i="18"/>
  <c r="Y9" i="18" s="1"/>
  <c r="X11" i="18"/>
  <c r="Y11" i="18" s="1"/>
  <c r="X13" i="18"/>
  <c r="Y13" i="18" s="1"/>
  <c r="X15" i="18"/>
  <c r="Y15" i="18" s="1"/>
  <c r="X17" i="18"/>
  <c r="Y17" i="18" s="1"/>
  <c r="X19" i="18"/>
  <c r="Y19" i="18" s="1"/>
  <c r="X21" i="18"/>
  <c r="Y21" i="18" s="1"/>
  <c r="X23" i="18"/>
  <c r="Y23" i="18" s="1"/>
  <c r="X4" i="18"/>
  <c r="Y4" i="18" s="1"/>
  <c r="X6" i="18"/>
  <c r="Y6" i="18" s="1"/>
  <c r="X8" i="18"/>
  <c r="Y8" i="18" s="1"/>
  <c r="X10" i="18"/>
  <c r="Y10" i="18" s="1"/>
  <c r="X12" i="18"/>
  <c r="Y12" i="18" s="1"/>
  <c r="X14" i="18"/>
  <c r="Y14" i="18" s="1"/>
  <c r="X16" i="18"/>
  <c r="Y16" i="18" s="1"/>
  <c r="X18" i="18"/>
  <c r="Y18" i="18" s="1"/>
  <c r="X20" i="18"/>
  <c r="Y20" i="18" s="1"/>
  <c r="X22" i="18"/>
  <c r="Y22" i="18" s="1"/>
  <c r="X24" i="18"/>
  <c r="Y24" i="18" s="1"/>
  <c r="K218" i="12"/>
  <c r="K202" i="12"/>
  <c r="K186" i="12"/>
  <c r="K170" i="12"/>
  <c r="K154" i="12"/>
  <c r="K138" i="12"/>
  <c r="H117" i="12"/>
  <c r="H121" i="12"/>
  <c r="H125" i="12"/>
  <c r="H120" i="12"/>
  <c r="H119" i="12"/>
  <c r="H118" i="12"/>
  <c r="J117" i="12"/>
  <c r="J119" i="12"/>
  <c r="J123" i="12"/>
  <c r="J127" i="12"/>
  <c r="H10" i="13"/>
  <c r="H18" i="13"/>
  <c r="H26" i="13"/>
  <c r="H34" i="13"/>
  <c r="H42" i="13"/>
  <c r="H50" i="13"/>
  <c r="I128" i="12"/>
  <c r="I124" i="12"/>
  <c r="L4" i="13"/>
  <c r="L111" i="13" s="1"/>
  <c r="J51" i="13"/>
  <c r="J35" i="13"/>
  <c r="J19" i="13"/>
  <c r="H12" i="22"/>
  <c r="K60" i="13"/>
  <c r="K28" i="13"/>
  <c r="K4" i="13"/>
  <c r="K111" i="13" s="1"/>
  <c r="H63" i="13"/>
  <c r="H61" i="13"/>
  <c r="H59" i="13"/>
  <c r="H57" i="13"/>
  <c r="H55" i="13"/>
  <c r="H53" i="13"/>
  <c r="H51" i="13"/>
  <c r="H49" i="13"/>
  <c r="H47" i="13"/>
  <c r="H45" i="13"/>
  <c r="H43" i="13"/>
  <c r="H41" i="13"/>
  <c r="H39" i="13"/>
  <c r="H37" i="13"/>
  <c r="H35" i="13"/>
  <c r="H33" i="13"/>
  <c r="H31" i="13"/>
  <c r="H29" i="13"/>
  <c r="H27" i="13"/>
  <c r="H25" i="13"/>
  <c r="H23" i="13"/>
  <c r="H21" i="13"/>
  <c r="H19" i="13"/>
  <c r="H17" i="13"/>
  <c r="H15" i="13"/>
  <c r="H13" i="13"/>
  <c r="H11" i="13"/>
  <c r="B15" i="22"/>
  <c r="L49" i="13"/>
  <c r="L37" i="13"/>
  <c r="L27" i="13"/>
  <c r="L17" i="13"/>
  <c r="J4" i="13"/>
  <c r="J63" i="13" s="1"/>
  <c r="I62" i="13"/>
  <c r="I52" i="13"/>
  <c r="I46" i="13"/>
  <c r="I36" i="13"/>
  <c r="I30" i="13"/>
  <c r="I20" i="13"/>
  <c r="I14" i="13"/>
  <c r="I4" i="13"/>
  <c r="I64" i="13" s="1"/>
  <c r="B17" i="22"/>
  <c r="H5" i="22"/>
  <c r="H9" i="22"/>
  <c r="H13" i="22"/>
  <c r="H6" i="22"/>
  <c r="H10" i="22"/>
  <c r="H4" i="22"/>
  <c r="H7" i="22"/>
  <c r="H11" i="22"/>
  <c r="D20" i="5"/>
  <c r="F19" i="5"/>
  <c r="B19" i="5"/>
  <c r="D18" i="5"/>
  <c r="F17" i="5"/>
  <c r="B17" i="5"/>
  <c r="D16" i="5"/>
  <c r="F15" i="5"/>
  <c r="B15" i="5"/>
  <c r="F20" i="5"/>
  <c r="B20" i="5"/>
  <c r="D19" i="5"/>
  <c r="F18" i="5"/>
  <c r="B18" i="5"/>
  <c r="D17" i="5"/>
  <c r="F16" i="5"/>
  <c r="B16" i="5"/>
  <c r="L53" i="13" l="1"/>
  <c r="L69" i="13"/>
  <c r="L93" i="13"/>
  <c r="L109" i="13"/>
  <c r="L29" i="13"/>
  <c r="L41" i="13"/>
  <c r="K36" i="13"/>
  <c r="J21" i="13"/>
  <c r="J37" i="13"/>
  <c r="J53" i="13"/>
  <c r="K21" i="13"/>
  <c r="K31" i="13"/>
  <c r="K67" i="13"/>
  <c r="K77" i="13"/>
  <c r="L63" i="13"/>
  <c r="L77" i="13"/>
  <c r="L57" i="13"/>
  <c r="L65" i="13"/>
  <c r="L73" i="13"/>
  <c r="L81" i="13"/>
  <c r="L89" i="13"/>
  <c r="L97" i="13"/>
  <c r="L105" i="13"/>
  <c r="L61" i="13"/>
  <c r="L85" i="13"/>
  <c r="L101" i="13"/>
  <c r="L19" i="13"/>
  <c r="I22" i="13"/>
  <c r="I38" i="13"/>
  <c r="I54" i="13"/>
  <c r="L11" i="13"/>
  <c r="L21" i="13"/>
  <c r="L33" i="13"/>
  <c r="L43" i="13"/>
  <c r="K12" i="13"/>
  <c r="K44" i="13"/>
  <c r="J11" i="13"/>
  <c r="J27" i="13"/>
  <c r="J43" i="13"/>
  <c r="J59" i="13"/>
  <c r="K10" i="13"/>
  <c r="K53" i="13"/>
  <c r="K63" i="13"/>
  <c r="K99" i="13"/>
  <c r="K109" i="13"/>
  <c r="I12" i="13"/>
  <c r="I28" i="13"/>
  <c r="I44" i="13"/>
  <c r="I60" i="13"/>
  <c r="L13" i="13"/>
  <c r="L25" i="13"/>
  <c r="L35" i="13"/>
  <c r="L45" i="13"/>
  <c r="K20" i="13"/>
  <c r="K52" i="13"/>
  <c r="J13" i="13"/>
  <c r="J29" i="13"/>
  <c r="J45" i="13"/>
  <c r="J61" i="13"/>
  <c r="K17" i="13"/>
  <c r="K35" i="13"/>
  <c r="K73" i="13"/>
  <c r="K95" i="13"/>
  <c r="B19" i="22"/>
  <c r="R15" i="2"/>
  <c r="Y112" i="2"/>
  <c r="R14" i="2" s="1"/>
  <c r="T14" i="2" s="1"/>
  <c r="Y111" i="16"/>
  <c r="Y109" i="15"/>
  <c r="Y111" i="15" s="1"/>
  <c r="Y110" i="15"/>
  <c r="Y110" i="14"/>
  <c r="Y109" i="14"/>
  <c r="Y111" i="14" s="1"/>
  <c r="R15" i="8"/>
  <c r="Y112" i="8"/>
  <c r="R14" i="8" s="1"/>
  <c r="T14" i="8" s="1"/>
  <c r="Y112" i="7"/>
  <c r="R14" i="7" s="1"/>
  <c r="T14" i="7" s="1"/>
  <c r="R15" i="7"/>
  <c r="I16" i="13"/>
  <c r="I24" i="13"/>
  <c r="I32" i="13"/>
  <c r="I40" i="13"/>
  <c r="I48" i="13"/>
  <c r="I56" i="13"/>
  <c r="L15" i="13"/>
  <c r="L23" i="13"/>
  <c r="L31" i="13"/>
  <c r="L39" i="13"/>
  <c r="L47" i="13"/>
  <c r="K14" i="13"/>
  <c r="K22" i="13"/>
  <c r="K30" i="13"/>
  <c r="K38" i="13"/>
  <c r="K46" i="13"/>
  <c r="K54" i="13"/>
  <c r="K62" i="13"/>
  <c r="J15" i="13"/>
  <c r="J23" i="13"/>
  <c r="J31" i="13"/>
  <c r="J39" i="13"/>
  <c r="J47" i="13"/>
  <c r="J55" i="13"/>
  <c r="Y109" i="18"/>
  <c r="Y111" i="18" s="1"/>
  <c r="Y110" i="18"/>
  <c r="K131" i="12"/>
  <c r="K135" i="12"/>
  <c r="K139" i="12"/>
  <c r="K143" i="12"/>
  <c r="K147" i="12"/>
  <c r="K151" i="12"/>
  <c r="K155" i="12"/>
  <c r="K159" i="12"/>
  <c r="K163" i="12"/>
  <c r="K167" i="12"/>
  <c r="K171" i="12"/>
  <c r="K175" i="12"/>
  <c r="K179" i="12"/>
  <c r="K183" i="12"/>
  <c r="K187" i="12"/>
  <c r="K191" i="12"/>
  <c r="K195" i="12"/>
  <c r="K199" i="12"/>
  <c r="K203" i="12"/>
  <c r="K207" i="12"/>
  <c r="K211" i="12"/>
  <c r="K215" i="12"/>
  <c r="K219" i="12"/>
  <c r="K127" i="12"/>
  <c r="K116" i="12"/>
  <c r="K123" i="12"/>
  <c r="K125" i="12"/>
  <c r="K129" i="12"/>
  <c r="K133" i="12"/>
  <c r="K137" i="12"/>
  <c r="K141" i="12"/>
  <c r="K145" i="12"/>
  <c r="K149" i="12"/>
  <c r="K153" i="12"/>
  <c r="K157" i="12"/>
  <c r="K161" i="12"/>
  <c r="K165" i="12"/>
  <c r="K169" i="12"/>
  <c r="K173" i="12"/>
  <c r="K177" i="12"/>
  <c r="K181" i="12"/>
  <c r="K185" i="12"/>
  <c r="K189" i="12"/>
  <c r="K193" i="12"/>
  <c r="K197" i="12"/>
  <c r="K201" i="12"/>
  <c r="K205" i="12"/>
  <c r="K209" i="12"/>
  <c r="K213" i="12"/>
  <c r="K217" i="12"/>
  <c r="K121" i="12"/>
  <c r="K119" i="12"/>
  <c r="K118" i="12"/>
  <c r="K15" i="13"/>
  <c r="K126" i="12"/>
  <c r="K23" i="13"/>
  <c r="K27" i="13"/>
  <c r="K140" i="12"/>
  <c r="K144" i="12"/>
  <c r="K41" i="13"/>
  <c r="K45" i="13"/>
  <c r="K158" i="12"/>
  <c r="K55" i="13"/>
  <c r="K59" i="13"/>
  <c r="K65" i="13"/>
  <c r="K69" i="13"/>
  <c r="K180" i="12"/>
  <c r="K184" i="12"/>
  <c r="K190" i="12"/>
  <c r="K87" i="13"/>
  <c r="K91" i="13"/>
  <c r="K97" i="13"/>
  <c r="K101" i="13"/>
  <c r="K212" i="12"/>
  <c r="K216" i="12"/>
  <c r="L158" i="12"/>
  <c r="L51" i="13"/>
  <c r="L55" i="13"/>
  <c r="L59" i="13"/>
  <c r="L67" i="13"/>
  <c r="L71" i="13"/>
  <c r="L75" i="13"/>
  <c r="L79" i="13"/>
  <c r="L83" i="13"/>
  <c r="L87" i="13"/>
  <c r="L91" i="13"/>
  <c r="L95" i="13"/>
  <c r="L99" i="13"/>
  <c r="L103" i="13"/>
  <c r="L107" i="13"/>
  <c r="AD109" i="16"/>
  <c r="R11" i="16" s="1"/>
  <c r="Y110" i="16"/>
  <c r="Y109" i="10"/>
  <c r="Y110" i="10"/>
  <c r="I10" i="13"/>
  <c r="I13" i="13"/>
  <c r="I21" i="13"/>
  <c r="I29" i="13"/>
  <c r="I37" i="13"/>
  <c r="I45" i="13"/>
  <c r="I53" i="13"/>
  <c r="I31" i="13"/>
  <c r="I33" i="13"/>
  <c r="I35" i="13"/>
  <c r="I61" i="13"/>
  <c r="I68" i="13"/>
  <c r="I72" i="13"/>
  <c r="I76" i="13"/>
  <c r="I80" i="13"/>
  <c r="I84" i="13"/>
  <c r="I88" i="13"/>
  <c r="I92" i="13"/>
  <c r="I96" i="13"/>
  <c r="I100" i="13"/>
  <c r="I104" i="13"/>
  <c r="I108" i="13"/>
  <c r="I112" i="13"/>
  <c r="I23" i="13"/>
  <c r="I25" i="13"/>
  <c r="I27" i="13"/>
  <c r="I55" i="13"/>
  <c r="I63" i="13"/>
  <c r="I65" i="13"/>
  <c r="I69" i="13"/>
  <c r="I73" i="13"/>
  <c r="I77" i="13"/>
  <c r="I81" i="13"/>
  <c r="I85" i="13"/>
  <c r="I89" i="13"/>
  <c r="I93" i="13"/>
  <c r="I97" i="13"/>
  <c r="I101" i="13"/>
  <c r="I105" i="13"/>
  <c r="I109" i="13"/>
  <c r="I9" i="13"/>
  <c r="I15" i="13"/>
  <c r="I17" i="13"/>
  <c r="I19" i="13"/>
  <c r="I47" i="13"/>
  <c r="I49" i="13"/>
  <c r="I51" i="13"/>
  <c r="I57" i="13"/>
  <c r="I66" i="13"/>
  <c r="I70" i="13"/>
  <c r="I74" i="13"/>
  <c r="I78" i="13"/>
  <c r="I82" i="13"/>
  <c r="I86" i="13"/>
  <c r="I90" i="13"/>
  <c r="I94" i="13"/>
  <c r="I98" i="13"/>
  <c r="I102" i="13"/>
  <c r="I106" i="13"/>
  <c r="I110" i="13"/>
  <c r="I41" i="13"/>
  <c r="I11" i="13"/>
  <c r="I43" i="13"/>
  <c r="I59" i="13"/>
  <c r="I71" i="13"/>
  <c r="I79" i="13"/>
  <c r="I87" i="13"/>
  <c r="I95" i="13"/>
  <c r="I103" i="13"/>
  <c r="I111" i="13"/>
  <c r="I39" i="13"/>
  <c r="I67" i="13"/>
  <c r="I99" i="13"/>
  <c r="I75" i="13"/>
  <c r="I107" i="13"/>
  <c r="I83" i="13"/>
  <c r="I91" i="13"/>
  <c r="I18" i="13"/>
  <c r="I26" i="13"/>
  <c r="I34" i="13"/>
  <c r="I42" i="13"/>
  <c r="I50" i="13"/>
  <c r="I58" i="13"/>
  <c r="J10" i="13"/>
  <c r="J16" i="13"/>
  <c r="J24" i="13"/>
  <c r="J32" i="13"/>
  <c r="J40" i="13"/>
  <c r="J48" i="13"/>
  <c r="J18" i="13"/>
  <c r="J20" i="13"/>
  <c r="J22" i="13"/>
  <c r="J50" i="13"/>
  <c r="J52" i="13"/>
  <c r="J54" i="13"/>
  <c r="J56" i="13"/>
  <c r="J67" i="13"/>
  <c r="J71" i="13"/>
  <c r="J75" i="13"/>
  <c r="J79" i="13"/>
  <c r="J83" i="13"/>
  <c r="J87" i="13"/>
  <c r="J91" i="13"/>
  <c r="J95" i="13"/>
  <c r="J99" i="13"/>
  <c r="J103" i="13"/>
  <c r="J107" i="13"/>
  <c r="J111" i="13"/>
  <c r="J12" i="13"/>
  <c r="J14" i="13"/>
  <c r="J42" i="13"/>
  <c r="J44" i="13"/>
  <c r="J46" i="13"/>
  <c r="J58" i="13"/>
  <c r="J64" i="13"/>
  <c r="J68" i="13"/>
  <c r="J72" i="13"/>
  <c r="J76" i="13"/>
  <c r="J80" i="13"/>
  <c r="J84" i="13"/>
  <c r="J88" i="13"/>
  <c r="J92" i="13"/>
  <c r="J96" i="13"/>
  <c r="J100" i="13"/>
  <c r="J104" i="13"/>
  <c r="J108" i="13"/>
  <c r="J112" i="13"/>
  <c r="J34" i="13"/>
  <c r="J36" i="13"/>
  <c r="J38" i="13"/>
  <c r="J60" i="13"/>
  <c r="J65" i="13"/>
  <c r="J69" i="13"/>
  <c r="J73" i="13"/>
  <c r="J77" i="13"/>
  <c r="J81" i="13"/>
  <c r="J85" i="13"/>
  <c r="J89" i="13"/>
  <c r="J93" i="13"/>
  <c r="J97" i="13"/>
  <c r="J101" i="13"/>
  <c r="J105" i="13"/>
  <c r="J109" i="13"/>
  <c r="J9" i="13"/>
  <c r="J26" i="13"/>
  <c r="J30" i="13"/>
  <c r="J66" i="13"/>
  <c r="J70" i="13"/>
  <c r="J74" i="13"/>
  <c r="J78" i="13"/>
  <c r="J82" i="13"/>
  <c r="J86" i="13"/>
  <c r="J90" i="13"/>
  <c r="J94" i="13"/>
  <c r="J98" i="13"/>
  <c r="J102" i="13"/>
  <c r="J106" i="13"/>
  <c r="J110" i="13"/>
  <c r="J28" i="13"/>
  <c r="J62" i="13"/>
  <c r="K16" i="13"/>
  <c r="K24" i="13"/>
  <c r="K32" i="13"/>
  <c r="K40" i="13"/>
  <c r="K48" i="13"/>
  <c r="K56" i="13"/>
  <c r="J17" i="13"/>
  <c r="J25" i="13"/>
  <c r="J33" i="13"/>
  <c r="J41" i="13"/>
  <c r="J49" i="13"/>
  <c r="J57" i="13"/>
  <c r="L14" i="13"/>
  <c r="L22" i="13"/>
  <c r="L30" i="13"/>
  <c r="L38" i="13"/>
  <c r="L46" i="13"/>
  <c r="L54" i="13"/>
  <c r="L24" i="13"/>
  <c r="L26" i="13"/>
  <c r="L28" i="13"/>
  <c r="L62" i="13"/>
  <c r="L9" i="13"/>
  <c r="L16" i="13"/>
  <c r="L18" i="13"/>
  <c r="L20" i="13"/>
  <c r="L48" i="13"/>
  <c r="L50" i="13"/>
  <c r="L52" i="13"/>
  <c r="L56" i="13"/>
  <c r="L66" i="13"/>
  <c r="L70" i="13"/>
  <c r="L74" i="13"/>
  <c r="L78" i="13"/>
  <c r="L82" i="13"/>
  <c r="L86" i="13"/>
  <c r="L90" i="13"/>
  <c r="L94" i="13"/>
  <c r="L98" i="13"/>
  <c r="L102" i="13"/>
  <c r="L106" i="13"/>
  <c r="L110" i="13"/>
  <c r="L10" i="13"/>
  <c r="L12" i="13"/>
  <c r="L40" i="13"/>
  <c r="L42" i="13"/>
  <c r="L44" i="13"/>
  <c r="L58" i="13"/>
  <c r="L60" i="13"/>
  <c r="L36" i="13"/>
  <c r="L64" i="13"/>
  <c r="L68" i="13"/>
  <c r="L72" i="13"/>
  <c r="L76" i="13"/>
  <c r="L80" i="13"/>
  <c r="L84" i="13"/>
  <c r="L88" i="13"/>
  <c r="L92" i="13"/>
  <c r="L96" i="13"/>
  <c r="L100" i="13"/>
  <c r="L104" i="13"/>
  <c r="L108" i="13"/>
  <c r="L112" i="13"/>
  <c r="L32" i="13"/>
  <c r="L34" i="13"/>
  <c r="K11" i="13"/>
  <c r="K19" i="13"/>
  <c r="K33" i="13"/>
  <c r="K37" i="13"/>
  <c r="K47" i="13"/>
  <c r="K51" i="13"/>
  <c r="K79" i="13"/>
  <c r="K83" i="13"/>
  <c r="K89" i="13"/>
  <c r="K93" i="13"/>
  <c r="L117" i="12"/>
  <c r="L121" i="12"/>
  <c r="L125" i="12"/>
  <c r="L118" i="12"/>
  <c r="L119" i="12"/>
  <c r="L120" i="12"/>
  <c r="L130" i="12"/>
  <c r="L134" i="12"/>
  <c r="L138" i="12"/>
  <c r="L142" i="12"/>
  <c r="L146" i="12"/>
  <c r="L150" i="12"/>
  <c r="L154" i="12"/>
  <c r="L131" i="12"/>
  <c r="L135" i="12"/>
  <c r="L139" i="12"/>
  <c r="L143" i="12"/>
  <c r="L147" i="12"/>
  <c r="L151" i="12"/>
  <c r="L155" i="12"/>
  <c r="L159" i="12"/>
  <c r="L163" i="12"/>
  <c r="L167" i="12"/>
  <c r="L171" i="12"/>
  <c r="L175" i="12"/>
  <c r="L179" i="12"/>
  <c r="L183" i="12"/>
  <c r="L187" i="12"/>
  <c r="L191" i="12"/>
  <c r="L195" i="12"/>
  <c r="L199" i="12"/>
  <c r="L203" i="12"/>
  <c r="L207" i="12"/>
  <c r="L211" i="12"/>
  <c r="L215" i="12"/>
  <c r="L219" i="12"/>
  <c r="L126" i="12"/>
  <c r="L127" i="12"/>
  <c r="L128" i="12"/>
  <c r="L132" i="12"/>
  <c r="L136" i="12"/>
  <c r="L140" i="12"/>
  <c r="L144" i="12"/>
  <c r="L148" i="12"/>
  <c r="L152" i="12"/>
  <c r="L156" i="12"/>
  <c r="L116" i="12"/>
  <c r="L122" i="12"/>
  <c r="L133" i="12"/>
  <c r="L141" i="12"/>
  <c r="L149" i="12"/>
  <c r="L157" i="12"/>
  <c r="L165" i="12"/>
  <c r="L173" i="12"/>
  <c r="L181" i="12"/>
  <c r="L189" i="12"/>
  <c r="L197" i="12"/>
  <c r="L205" i="12"/>
  <c r="L213" i="12"/>
  <c r="L124" i="12"/>
  <c r="L137" i="12"/>
  <c r="L153" i="12"/>
  <c r="L169" i="12"/>
  <c r="L185" i="12"/>
  <c r="L201" i="12"/>
  <c r="L217" i="12"/>
  <c r="L129" i="12"/>
  <c r="L145" i="12"/>
  <c r="L161" i="12"/>
  <c r="L177" i="12"/>
  <c r="L193" i="12"/>
  <c r="L209" i="12"/>
  <c r="L123" i="12"/>
  <c r="L160" i="12"/>
  <c r="L164" i="12"/>
  <c r="L168" i="12"/>
  <c r="L172" i="12"/>
  <c r="L176" i="12"/>
  <c r="L180" i="12"/>
  <c r="L184" i="12"/>
  <c r="L188" i="12"/>
  <c r="L192" i="12"/>
  <c r="L196" i="12"/>
  <c r="L200" i="12"/>
  <c r="L204" i="12"/>
  <c r="L208" i="12"/>
  <c r="L212" i="12"/>
  <c r="L216" i="12"/>
  <c r="AD109" i="8"/>
  <c r="R11" i="8" s="1"/>
  <c r="AD109" i="17"/>
  <c r="R11" i="17" s="1"/>
  <c r="Y109" i="17"/>
  <c r="Y110" i="17"/>
  <c r="AD109" i="2"/>
  <c r="R11" i="2" s="1"/>
  <c r="AD109" i="15"/>
  <c r="R11" i="15" s="1"/>
  <c r="K66" i="13"/>
  <c r="K70" i="13"/>
  <c r="K74" i="13"/>
  <c r="K78" i="13"/>
  <c r="K82" i="13"/>
  <c r="K86" i="13"/>
  <c r="K90" i="13"/>
  <c r="K94" i="13"/>
  <c r="K98" i="13"/>
  <c r="K102" i="13"/>
  <c r="K106" i="13"/>
  <c r="K110" i="13"/>
  <c r="K64" i="13"/>
  <c r="K68" i="13"/>
  <c r="K72" i="13"/>
  <c r="K76" i="13"/>
  <c r="K80" i="13"/>
  <c r="K84" i="13"/>
  <c r="K88" i="13"/>
  <c r="K92" i="13"/>
  <c r="K96" i="13"/>
  <c r="K100" i="13"/>
  <c r="K104" i="13"/>
  <c r="K108" i="13"/>
  <c r="K112" i="13"/>
  <c r="K9" i="13"/>
  <c r="K18" i="13"/>
  <c r="K26" i="13"/>
  <c r="K34" i="13"/>
  <c r="K42" i="13"/>
  <c r="K50" i="13"/>
  <c r="K58" i="13"/>
  <c r="K25" i="13"/>
  <c r="K29" i="13"/>
  <c r="K39" i="13"/>
  <c r="K43" i="13"/>
  <c r="K57" i="13"/>
  <c r="K61" i="13"/>
  <c r="K71" i="13"/>
  <c r="K75" i="13"/>
  <c r="K81" i="13"/>
  <c r="K85" i="13"/>
  <c r="K103" i="13"/>
  <c r="K107" i="13"/>
  <c r="Y109" i="9"/>
  <c r="Y110" i="9"/>
  <c r="AD109" i="9"/>
  <c r="R11" i="9" s="1"/>
  <c r="AD109" i="11"/>
  <c r="R11" i="11" s="1"/>
  <c r="Y109" i="11"/>
  <c r="Y111" i="11" s="1"/>
  <c r="Y110" i="11"/>
  <c r="B2" i="5" l="1" a="1"/>
  <c r="D2" i="5" s="1"/>
  <c r="Y112" i="16"/>
  <c r="R14" i="16" s="1"/>
  <c r="T14" i="16" s="1"/>
  <c r="R15" i="16"/>
  <c r="Y111" i="10"/>
  <c r="Y112" i="14"/>
  <c r="R14" i="14" s="1"/>
  <c r="T14" i="14" s="1"/>
  <c r="R15" i="14"/>
  <c r="Y112" i="11"/>
  <c r="R14" i="11" s="1"/>
  <c r="T14" i="11" s="1"/>
  <c r="R15" i="11"/>
  <c r="Y111" i="9"/>
  <c r="Y111" i="17"/>
  <c r="Y112" i="18"/>
  <c r="R14" i="18" s="1"/>
  <c r="T14" i="18" s="1"/>
  <c r="R15" i="18"/>
  <c r="R15" i="15"/>
  <c r="Y112" i="15"/>
  <c r="R14" i="15" s="1"/>
  <c r="T14" i="15" s="1"/>
  <c r="G8" i="5" l="1"/>
  <c r="G2" i="5"/>
  <c r="H9" i="5"/>
  <c r="B6" i="5"/>
  <c r="B2" i="5"/>
  <c r="C8" i="5"/>
  <c r="I3" i="5"/>
  <c r="K9" i="5"/>
  <c r="E6" i="5"/>
  <c r="C3" i="5"/>
  <c r="J9" i="5"/>
  <c r="H6" i="5"/>
  <c r="F3" i="5"/>
  <c r="E7" i="5"/>
  <c r="D11" i="5"/>
  <c r="D9" i="5"/>
  <c r="D5" i="5"/>
  <c r="K11" i="5"/>
  <c r="I7" i="5"/>
  <c r="E3" i="5"/>
  <c r="G9" i="5"/>
  <c r="K5" i="5"/>
  <c r="I2" i="5"/>
  <c r="F9" i="5"/>
  <c r="H4" i="5"/>
  <c r="C10" i="5"/>
  <c r="G6" i="5"/>
  <c r="F10" i="5"/>
  <c r="J10" i="5"/>
  <c r="J8" i="5"/>
  <c r="J6" i="5"/>
  <c r="J4" i="5"/>
  <c r="J2" i="5"/>
  <c r="I10" i="5"/>
  <c r="I9" i="5"/>
  <c r="K6" i="5"/>
  <c r="G4" i="5"/>
  <c r="K2" i="5"/>
  <c r="C11" i="5"/>
  <c r="I8" i="5"/>
  <c r="C7" i="5"/>
  <c r="G5" i="5"/>
  <c r="K3" i="5"/>
  <c r="E2" i="5"/>
  <c r="H10" i="5"/>
  <c r="B9" i="5"/>
  <c r="F7" i="5"/>
  <c r="J5" i="5"/>
  <c r="D4" i="5"/>
  <c r="H2" i="5"/>
  <c r="E11" i="5"/>
  <c r="H5" i="5"/>
  <c r="H7" i="5"/>
  <c r="B4" i="5"/>
  <c r="I11" i="5"/>
  <c r="I5" i="5"/>
  <c r="D3" i="5"/>
  <c r="K7" i="5"/>
  <c r="I4" i="5"/>
  <c r="F11" i="5"/>
  <c r="D8" i="5"/>
  <c r="B5" i="5"/>
  <c r="K10" i="5"/>
  <c r="H11" i="5"/>
  <c r="D7" i="5"/>
  <c r="H3" i="5"/>
  <c r="G10" i="5"/>
  <c r="K4" i="5"/>
  <c r="G11" i="5"/>
  <c r="G7" i="5"/>
  <c r="E4" i="5"/>
  <c r="B11" i="5"/>
  <c r="J7" i="5"/>
  <c r="D6" i="5"/>
  <c r="B3" i="5"/>
  <c r="E9" i="5"/>
  <c r="E5" i="5"/>
  <c r="F8" i="5"/>
  <c r="B10" i="5"/>
  <c r="B8" i="5"/>
  <c r="F6" i="5"/>
  <c r="F4" i="5"/>
  <c r="F2" i="5"/>
  <c r="C9" i="5"/>
  <c r="K8" i="5"/>
  <c r="C6" i="5"/>
  <c r="C4" i="5"/>
  <c r="C2" i="5"/>
  <c r="E10" i="5"/>
  <c r="E8" i="5"/>
  <c r="I6" i="5"/>
  <c r="C5" i="5"/>
  <c r="G3" i="5"/>
  <c r="J11" i="5"/>
  <c r="D10" i="5"/>
  <c r="H8" i="5"/>
  <c r="B7" i="5"/>
  <c r="F5" i="5"/>
  <c r="J3" i="5"/>
  <c r="Y112" i="9"/>
  <c r="R14" i="9" s="1"/>
  <c r="T14" i="9" s="1"/>
  <c r="R15" i="9"/>
  <c r="Y112" i="10"/>
  <c r="R14" i="10" s="1"/>
  <c r="T14" i="10" s="1"/>
  <c r="R15" i="10"/>
  <c r="Y112" i="17"/>
  <c r="R14" i="17" s="1"/>
  <c r="T14" i="17" s="1"/>
  <c r="R15" i="17"/>
</calcChain>
</file>

<file path=xl/sharedStrings.xml><?xml version="1.0" encoding="utf-8"?>
<sst xmlns="http://schemas.openxmlformats.org/spreadsheetml/2006/main" count="890" uniqueCount="143">
  <si>
    <t>Industries</t>
  </si>
  <si>
    <t>Select Industries</t>
  </si>
  <si>
    <t>A</t>
  </si>
  <si>
    <t>B</t>
  </si>
  <si>
    <t>Ticker</t>
  </si>
  <si>
    <t>Industry A</t>
  </si>
  <si>
    <t>Company</t>
  </si>
  <si>
    <t>http://www.nasdaq.com/screening/industries.aspx</t>
  </si>
  <si>
    <t>per:</t>
  </si>
  <si>
    <t>Capital Goods</t>
  </si>
  <si>
    <t>Consumer Durables</t>
  </si>
  <si>
    <t>Consumer Non-Durables</t>
  </si>
  <si>
    <t>Consumer Serices</t>
  </si>
  <si>
    <t>Energy</t>
  </si>
  <si>
    <t>Finance</t>
  </si>
  <si>
    <t>Healthcare</t>
  </si>
  <si>
    <t>Misc</t>
  </si>
  <si>
    <t>Public Utilities</t>
  </si>
  <si>
    <t>Technology</t>
  </si>
  <si>
    <t>Transportation</t>
  </si>
  <si>
    <t>Selected Industries</t>
  </si>
  <si>
    <t>Industry B</t>
  </si>
  <si>
    <t>Date</t>
  </si>
  <si>
    <t>Open</t>
  </si>
  <si>
    <t>High</t>
  </si>
  <si>
    <t>Low</t>
  </si>
  <si>
    <t>Close</t>
  </si>
  <si>
    <t>Adj Close</t>
  </si>
  <si>
    <t>Volume</t>
  </si>
  <si>
    <t>Returns</t>
  </si>
  <si>
    <t>Returns (Adj Close)</t>
  </si>
  <si>
    <t>Returns (Adj Close) +1</t>
  </si>
  <si>
    <t>#</t>
  </si>
  <si>
    <t>AAPL</t>
  </si>
  <si>
    <t>Histogram</t>
  </si>
  <si>
    <t>Group SEC 501 3</t>
  </si>
  <si>
    <t>Member</t>
  </si>
  <si>
    <t>Percentage Completed</t>
  </si>
  <si>
    <t>Richard Hachar</t>
  </si>
  <si>
    <t>Assignment Outline</t>
  </si>
  <si>
    <t>Select Tickers</t>
  </si>
  <si>
    <t>Retreive Data</t>
  </si>
  <si>
    <t>Calculate Returns w/ Adjusted Close</t>
  </si>
  <si>
    <t>Central Tendencies</t>
  </si>
  <si>
    <t>Central Tendencies: Means, Median, Mode</t>
  </si>
  <si>
    <t>Dispersion</t>
  </si>
  <si>
    <t>Shape of Distribution</t>
  </si>
  <si>
    <t>Graphs</t>
  </si>
  <si>
    <t>Correlation Matrix</t>
  </si>
  <si>
    <t>Var/Covar Matrix</t>
  </si>
  <si>
    <t>C</t>
  </si>
  <si>
    <t>Set Portfolio to equal weight</t>
  </si>
  <si>
    <t>Calculate Sharpe Ratio</t>
  </si>
  <si>
    <t>Calculate portfolio Volatility</t>
  </si>
  <si>
    <t>Calculate portfolio Return</t>
  </si>
  <si>
    <t>D</t>
  </si>
  <si>
    <t>Optimize Portfolio w/ Solver</t>
  </si>
  <si>
    <t>Return</t>
  </si>
  <si>
    <t>Volatility</t>
  </si>
  <si>
    <t>Sharpe Ratio</t>
  </si>
  <si>
    <t>Dan Calderon</t>
  </si>
  <si>
    <t>Adriana Duch</t>
  </si>
  <si>
    <t>Sarvagya Tonzia</t>
  </si>
  <si>
    <t>Anuka Dhakal</t>
  </si>
  <si>
    <t>AMZN</t>
  </si>
  <si>
    <t>NFLX</t>
  </si>
  <si>
    <t>FB</t>
  </si>
  <si>
    <t>GOOG</t>
  </si>
  <si>
    <t>Continous Compounding</t>
  </si>
  <si>
    <t>Discrete Compounding</t>
  </si>
  <si>
    <t>Continuous Compounding</t>
  </si>
  <si>
    <t>Mean Return (Arithmetic)</t>
  </si>
  <si>
    <t>Mean Return (Geometric)</t>
  </si>
  <si>
    <t>Median</t>
  </si>
  <si>
    <t>Mode</t>
  </si>
  <si>
    <t>Measures of Dispersion</t>
  </si>
  <si>
    <t>Range</t>
  </si>
  <si>
    <t>Max-Min</t>
  </si>
  <si>
    <t>Mean Absolute Deviation</t>
  </si>
  <si>
    <t>(Sum(x-xbar))/n</t>
  </si>
  <si>
    <t>Population Variance</t>
  </si>
  <si>
    <t>Population Standard Deviation</t>
  </si>
  <si>
    <t>Sample Variance</t>
  </si>
  <si>
    <t>Sample Standard Deviation</t>
  </si>
  <si>
    <t>sqrt(S.Variance)</t>
  </si>
  <si>
    <t>SUM(x-xbar)^2/(n-1)</t>
  </si>
  <si>
    <t>Semivariance</t>
  </si>
  <si>
    <t>Semideviation</t>
  </si>
  <si>
    <t>Chebyshev's Inequality</t>
  </si>
  <si>
    <t>Coefficient of Variation</t>
  </si>
  <si>
    <t>CV = SD/Xbar</t>
  </si>
  <si>
    <t>Mean</t>
  </si>
  <si>
    <t>Geo Mean</t>
  </si>
  <si>
    <t>Kurtosis</t>
  </si>
  <si>
    <t>Skewness</t>
  </si>
  <si>
    <t>Technology Sector</t>
  </si>
  <si>
    <t>Other Sector</t>
  </si>
  <si>
    <t>Standard Deviation</t>
  </si>
  <si>
    <t>Average</t>
  </si>
  <si>
    <t>Variance</t>
  </si>
  <si>
    <t>Excess Returns</t>
  </si>
  <si>
    <t>NNN</t>
  </si>
  <si>
    <t>Apple, Inc.</t>
  </si>
  <si>
    <t>Alphabet Inc.</t>
  </si>
  <si>
    <t>Amazon.com, Inc.</t>
  </si>
  <si>
    <t>Facebook, Inc.</t>
  </si>
  <si>
    <t>Netflix, Inc.</t>
  </si>
  <si>
    <t>MAX</t>
  </si>
  <si>
    <t>MIN</t>
  </si>
  <si>
    <t>Semivariance Calculations</t>
  </si>
  <si>
    <t>Squared Value</t>
  </si>
  <si>
    <t>Deviations Below Mean</t>
  </si>
  <si>
    <t>n-1</t>
  </si>
  <si>
    <t>Sum (X-Xbar)^2</t>
  </si>
  <si>
    <t>Bins</t>
  </si>
  <si>
    <t>Bin</t>
  </si>
  <si>
    <t>More</t>
  </si>
  <si>
    <t>Frequency</t>
  </si>
  <si>
    <t>Excess Kurtosis</t>
  </si>
  <si>
    <t>Return Matrix</t>
  </si>
  <si>
    <t>Excess Return Matrix</t>
  </si>
  <si>
    <t>MAD</t>
  </si>
  <si>
    <t>Testing</t>
  </si>
  <si>
    <t>Var-Covar</t>
  </si>
  <si>
    <t>https://www.treasury.gov/resource-center/data-chart-center/interest-rates/Pages/TextView.aspx?data=yield</t>
  </si>
  <si>
    <t>2 Year Rate</t>
  </si>
  <si>
    <t>Total Return</t>
  </si>
  <si>
    <t>Weight</t>
  </si>
  <si>
    <t>Weighted Return</t>
  </si>
  <si>
    <t>Portfolio Return</t>
  </si>
  <si>
    <t>Risk Free Return</t>
  </si>
  <si>
    <t>=MMULT(MMULT(TRANSPOSE(E4:E9),H4:M9),E4:E9)</t>
  </si>
  <si>
    <t>Portfolio Variance</t>
  </si>
  <si>
    <t>Portfolio Volatility (SD)</t>
  </si>
  <si>
    <t>Communications</t>
  </si>
  <si>
    <t>VZ</t>
  </si>
  <si>
    <t>CMSCA</t>
  </si>
  <si>
    <t>S</t>
  </si>
  <si>
    <t>CHTR</t>
  </si>
  <si>
    <t>T</t>
  </si>
  <si>
    <t>Weighted Variance</t>
  </si>
  <si>
    <t>=w^2v^2 + 2wwcov(I,j)</t>
  </si>
  <si>
    <t>Standad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</si>
</sst>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10" fontId="0" fillId="0" borderId="0" xfId="0" applyNumberFormat="1"/>
    <xf numFmtId="0" fontId="0" fillId="0" borderId="4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14" fontId="0" fillId="0" borderId="4" xfId="0" applyNumberFormat="1" applyBorder="1"/>
    <xf numFmtId="14" fontId="0" fillId="0" borderId="6" xfId="0" applyNumberForma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1" xfId="0" applyFont="1" applyBorder="1"/>
    <xf numFmtId="0" fontId="0" fillId="0" borderId="9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3" xfId="0" applyFont="1" applyBorder="1"/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0" fillId="3" borderId="5" xfId="0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0" fillId="0" borderId="4" xfId="0" applyNumberFormat="1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3" borderId="7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9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0" xfId="0" quotePrefix="1"/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2" xfId="0" applyNumberFormat="1" applyBorder="1"/>
    <xf numFmtId="0" fontId="1" fillId="0" borderId="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AAPL!$Q$23:$Q$44</c:f>
              <c:strCache>
                <c:ptCount val="22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-0.07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More</c:v>
                </c:pt>
              </c:strCache>
            </c:strRef>
          </c:cat>
          <c:val>
            <c:numRef>
              <c:f>AAPL!$R$23:$R$44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8-4E3B-9B39-2006FFCFD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647616"/>
        <c:axId val="2062756864"/>
      </c:barChart>
      <c:catAx>
        <c:axId val="206164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756864"/>
        <c:crosses val="autoZero"/>
        <c:auto val="1"/>
        <c:lblAlgn val="ctr"/>
        <c:lblOffset val="100"/>
        <c:noMultiLvlLbl val="0"/>
      </c:catAx>
      <c:valAx>
        <c:axId val="2062756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64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AAPL!$Q$23:$Q$44</c:f>
              <c:strCache>
                <c:ptCount val="22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-0.07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More</c:v>
                </c:pt>
              </c:strCache>
            </c:strRef>
          </c:cat>
          <c:val>
            <c:numRef>
              <c:f>AAPL!$R$23:$R$44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A2-4B13-BE73-F6ACF2015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2771616"/>
        <c:axId val="2062775008"/>
      </c:barChart>
      <c:catAx>
        <c:axId val="2062771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775008"/>
        <c:crosses val="autoZero"/>
        <c:auto val="1"/>
        <c:lblAlgn val="ctr"/>
        <c:lblOffset val="100"/>
        <c:noMultiLvlLbl val="0"/>
      </c:catAx>
      <c:valAx>
        <c:axId val="2062775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77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AAPL!$Q$23:$Q$44</c:f>
              <c:strCache>
                <c:ptCount val="22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-0.07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More</c:v>
                </c:pt>
              </c:strCache>
            </c:strRef>
          </c:cat>
          <c:val>
            <c:numRef>
              <c:f>AAPL!$R$23:$R$44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1-482A-B312-354E645CD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669232"/>
        <c:axId val="2061673264"/>
      </c:barChart>
      <c:catAx>
        <c:axId val="206166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673264"/>
        <c:crosses val="autoZero"/>
        <c:auto val="1"/>
        <c:lblAlgn val="ctr"/>
        <c:lblOffset val="100"/>
        <c:noMultiLvlLbl val="0"/>
      </c:catAx>
      <c:valAx>
        <c:axId val="20616732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66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AAPL!$Q$23:$Q$44</c:f>
              <c:strCache>
                <c:ptCount val="22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-0.07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More</c:v>
                </c:pt>
              </c:strCache>
            </c:strRef>
          </c:cat>
          <c:val>
            <c:numRef>
              <c:f>AAPL!$R$23:$R$44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1-4C21-84E2-CE433AE74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2816928"/>
        <c:axId val="2062820960"/>
      </c:barChart>
      <c:catAx>
        <c:axId val="206281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820960"/>
        <c:crosses val="autoZero"/>
        <c:auto val="1"/>
        <c:lblAlgn val="ctr"/>
        <c:lblOffset val="100"/>
        <c:noMultiLvlLbl val="0"/>
      </c:catAx>
      <c:valAx>
        <c:axId val="2062820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81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AAPL!$Q$23:$Q$44</c:f>
              <c:strCache>
                <c:ptCount val="22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-0.07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More</c:v>
                </c:pt>
              </c:strCache>
            </c:strRef>
          </c:cat>
          <c:val>
            <c:numRef>
              <c:f>AAPL!$R$23:$R$44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8-47DE-8418-3CB2685EC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7667568"/>
        <c:axId val="2057912176"/>
      </c:barChart>
      <c:catAx>
        <c:axId val="205766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912176"/>
        <c:crosses val="autoZero"/>
        <c:auto val="1"/>
        <c:lblAlgn val="ctr"/>
        <c:lblOffset val="100"/>
        <c:noMultiLvlLbl val="0"/>
      </c:catAx>
      <c:valAx>
        <c:axId val="2057912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6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AAPL!$Q$23:$Q$44</c:f>
              <c:strCache>
                <c:ptCount val="22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-0.07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More</c:v>
                </c:pt>
              </c:strCache>
            </c:strRef>
          </c:cat>
          <c:val>
            <c:numRef>
              <c:f>AAPL!$R$23:$R$44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B-4BDF-9D71-036BE81E8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711472"/>
        <c:axId val="2061715504"/>
      </c:barChart>
      <c:catAx>
        <c:axId val="2061711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15504"/>
        <c:crosses val="autoZero"/>
        <c:auto val="1"/>
        <c:lblAlgn val="ctr"/>
        <c:lblOffset val="100"/>
        <c:noMultiLvlLbl val="0"/>
      </c:catAx>
      <c:valAx>
        <c:axId val="2061715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1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AAPL!$Q$23:$Q$44</c:f>
              <c:strCache>
                <c:ptCount val="22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-0.07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More</c:v>
                </c:pt>
              </c:strCache>
            </c:strRef>
          </c:cat>
          <c:val>
            <c:numRef>
              <c:f>AAPL!$R$23:$R$44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0-4AAA-900D-53CEA12E0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737856"/>
        <c:axId val="2061741888"/>
      </c:barChart>
      <c:catAx>
        <c:axId val="206173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41888"/>
        <c:crosses val="autoZero"/>
        <c:auto val="1"/>
        <c:lblAlgn val="ctr"/>
        <c:lblOffset val="100"/>
        <c:noMultiLvlLbl val="0"/>
      </c:catAx>
      <c:valAx>
        <c:axId val="2061741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AAPL!$Q$23:$Q$44</c:f>
              <c:strCache>
                <c:ptCount val="22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-0.07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More</c:v>
                </c:pt>
              </c:strCache>
            </c:strRef>
          </c:cat>
          <c:val>
            <c:numRef>
              <c:f>AAPL!$R$23:$R$44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9-4215-A9E1-CE1D75E64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771184"/>
        <c:axId val="2061775216"/>
      </c:barChart>
      <c:catAx>
        <c:axId val="206177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75216"/>
        <c:crosses val="autoZero"/>
        <c:auto val="1"/>
        <c:lblAlgn val="ctr"/>
        <c:lblOffset val="100"/>
        <c:noMultiLvlLbl val="0"/>
      </c:catAx>
      <c:valAx>
        <c:axId val="2061775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7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AAPL!$Q$23:$Q$44</c:f>
              <c:strCache>
                <c:ptCount val="22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-0.07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More</c:v>
                </c:pt>
              </c:strCache>
            </c:strRef>
          </c:cat>
          <c:val>
            <c:numRef>
              <c:f>AAPL!$R$23:$R$44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B-42FE-829E-7B3C8AA6D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1581104"/>
        <c:axId val="2057783648"/>
      </c:barChart>
      <c:catAx>
        <c:axId val="196158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783648"/>
        <c:crosses val="autoZero"/>
        <c:auto val="1"/>
        <c:lblAlgn val="ctr"/>
        <c:lblOffset val="100"/>
        <c:noMultiLvlLbl val="0"/>
      </c:catAx>
      <c:valAx>
        <c:axId val="2057783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58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AAPL!$Q$23:$Q$44</c:f>
              <c:strCache>
                <c:ptCount val="22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-0.07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More</c:v>
                </c:pt>
              </c:strCache>
            </c:strRef>
          </c:cat>
          <c:val>
            <c:numRef>
              <c:f>AAPL!$R$23:$R$44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0-40E4-A858-500B2DE31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789824"/>
        <c:axId val="2061793856"/>
      </c:barChart>
      <c:catAx>
        <c:axId val="206178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93856"/>
        <c:crosses val="autoZero"/>
        <c:auto val="1"/>
        <c:lblAlgn val="ctr"/>
        <c:lblOffset val="100"/>
        <c:noMultiLvlLbl val="0"/>
      </c:catAx>
      <c:valAx>
        <c:axId val="2061793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8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AAPL!$Q$23:$Q$44</c:f>
              <c:strCache>
                <c:ptCount val="22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-0.07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More</c:v>
                </c:pt>
              </c:strCache>
            </c:strRef>
          </c:cat>
          <c:val>
            <c:numRef>
              <c:f>AAPL!$R$23:$R$44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F-4E53-B44D-2B748DA78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825600"/>
        <c:axId val="2061829632"/>
      </c:barChart>
      <c:catAx>
        <c:axId val="206182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29632"/>
        <c:crosses val="autoZero"/>
        <c:auto val="1"/>
        <c:lblAlgn val="ctr"/>
        <c:lblOffset val="100"/>
        <c:noMultiLvlLbl val="0"/>
      </c:catAx>
      <c:valAx>
        <c:axId val="2061829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2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AAPL!$Q$23:$Q$44</c:f>
              <c:strCache>
                <c:ptCount val="22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-0.07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More</c:v>
                </c:pt>
              </c:strCache>
            </c:strRef>
          </c:cat>
          <c:val>
            <c:numRef>
              <c:f>AAPL!$R$23:$R$44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2-48E0-847B-6012EB94D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852560"/>
        <c:axId val="2061856592"/>
      </c:barChart>
      <c:catAx>
        <c:axId val="206185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56592"/>
        <c:crosses val="autoZero"/>
        <c:auto val="1"/>
        <c:lblAlgn val="ctr"/>
        <c:lblOffset val="100"/>
        <c:noMultiLvlLbl val="0"/>
      </c:catAx>
      <c:valAx>
        <c:axId val="2061856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5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AAPL!$Q$23:$Q$44</c:f>
              <c:strCache>
                <c:ptCount val="22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-0.07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More</c:v>
                </c:pt>
              </c:strCache>
            </c:strRef>
          </c:cat>
          <c:val>
            <c:numRef>
              <c:f>AAPL!$R$23:$R$44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D-46A1-A4A3-6EB325A8B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890512"/>
        <c:axId val="2061894544"/>
      </c:barChart>
      <c:catAx>
        <c:axId val="206189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94544"/>
        <c:crosses val="autoZero"/>
        <c:auto val="1"/>
        <c:lblAlgn val="ctr"/>
        <c:lblOffset val="100"/>
        <c:noMultiLvlLbl val="0"/>
      </c:catAx>
      <c:valAx>
        <c:axId val="2061894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9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AAPL!$Q$23:$Q$44</c:f>
              <c:strCache>
                <c:ptCount val="22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-0.07</c:v>
                </c:pt>
                <c:pt idx="4">
                  <c:v>-0.06</c:v>
                </c:pt>
                <c:pt idx="5">
                  <c:v>-0.05</c:v>
                </c:pt>
                <c:pt idx="6">
                  <c:v>-0.04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  <c:pt idx="21">
                  <c:v>More</c:v>
                </c:pt>
              </c:strCache>
            </c:strRef>
          </c:cat>
          <c:val>
            <c:numRef>
              <c:f>AAPL!$R$23:$R$44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B-48AC-B6D7-CBB31DBAC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2857840"/>
        <c:axId val="2062861872"/>
      </c:barChart>
      <c:catAx>
        <c:axId val="2062857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861872"/>
        <c:crosses val="autoZero"/>
        <c:auto val="1"/>
        <c:lblAlgn val="ctr"/>
        <c:lblOffset val="100"/>
        <c:noMultiLvlLbl val="0"/>
      </c:catAx>
      <c:valAx>
        <c:axId val="2062861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85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45</xdr:row>
      <xdr:rowOff>76200</xdr:rowOff>
    </xdr:from>
    <xdr:to>
      <xdr:col>20</xdr:col>
      <xdr:colOff>673100</xdr:colOff>
      <xdr:row>55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45</xdr:row>
      <xdr:rowOff>76200</xdr:rowOff>
    </xdr:from>
    <xdr:to>
      <xdr:col>20</xdr:col>
      <xdr:colOff>673100</xdr:colOff>
      <xdr:row>55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76200</xdr:colOff>
      <xdr:row>45</xdr:row>
      <xdr:rowOff>76200</xdr:rowOff>
    </xdr:from>
    <xdr:to>
      <xdr:col>20</xdr:col>
      <xdr:colOff>673100</xdr:colOff>
      <xdr:row>55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45</xdr:row>
      <xdr:rowOff>76200</xdr:rowOff>
    </xdr:from>
    <xdr:to>
      <xdr:col>20</xdr:col>
      <xdr:colOff>673100</xdr:colOff>
      <xdr:row>55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76200</xdr:colOff>
      <xdr:row>45</xdr:row>
      <xdr:rowOff>76200</xdr:rowOff>
    </xdr:from>
    <xdr:to>
      <xdr:col>20</xdr:col>
      <xdr:colOff>673100</xdr:colOff>
      <xdr:row>55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45</xdr:row>
      <xdr:rowOff>76200</xdr:rowOff>
    </xdr:from>
    <xdr:to>
      <xdr:col>20</xdr:col>
      <xdr:colOff>673100</xdr:colOff>
      <xdr:row>55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76200</xdr:colOff>
      <xdr:row>45</xdr:row>
      <xdr:rowOff>76200</xdr:rowOff>
    </xdr:from>
    <xdr:to>
      <xdr:col>20</xdr:col>
      <xdr:colOff>673100</xdr:colOff>
      <xdr:row>55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45</xdr:row>
      <xdr:rowOff>76200</xdr:rowOff>
    </xdr:from>
    <xdr:to>
      <xdr:col>20</xdr:col>
      <xdr:colOff>673100</xdr:colOff>
      <xdr:row>55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76200</xdr:colOff>
      <xdr:row>45</xdr:row>
      <xdr:rowOff>76200</xdr:rowOff>
    </xdr:from>
    <xdr:to>
      <xdr:col>20</xdr:col>
      <xdr:colOff>673100</xdr:colOff>
      <xdr:row>55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45</xdr:row>
      <xdr:rowOff>76200</xdr:rowOff>
    </xdr:from>
    <xdr:to>
      <xdr:col>20</xdr:col>
      <xdr:colOff>673100</xdr:colOff>
      <xdr:row>55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45</xdr:row>
      <xdr:rowOff>76200</xdr:rowOff>
    </xdr:from>
    <xdr:to>
      <xdr:col>20</xdr:col>
      <xdr:colOff>673100</xdr:colOff>
      <xdr:row>55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45</xdr:row>
      <xdr:rowOff>76200</xdr:rowOff>
    </xdr:from>
    <xdr:to>
      <xdr:col>20</xdr:col>
      <xdr:colOff>673100</xdr:colOff>
      <xdr:row>55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45</xdr:row>
      <xdr:rowOff>76200</xdr:rowOff>
    </xdr:from>
    <xdr:to>
      <xdr:col>20</xdr:col>
      <xdr:colOff>673100</xdr:colOff>
      <xdr:row>55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45</xdr:row>
      <xdr:rowOff>76200</xdr:rowOff>
    </xdr:from>
    <xdr:to>
      <xdr:col>20</xdr:col>
      <xdr:colOff>673100</xdr:colOff>
      <xdr:row>55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50800</xdr:rowOff>
    </xdr:from>
    <xdr:to>
      <xdr:col>13</xdr:col>
      <xdr:colOff>36828</xdr:colOff>
      <xdr:row>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50800"/>
          <a:ext cx="10730228" cy="151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sdaq.com/screening/industries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s://www.treasury.gov/resource-center/data-chart-center/interest-rates/Pages/TextView.aspx?data=yi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F18" sqref="F18"/>
    </sheetView>
  </sheetViews>
  <sheetFormatPr defaultColWidth="10.6640625" defaultRowHeight="15.5" x14ac:dyDescent="0.35"/>
  <cols>
    <col min="1" max="1" width="13.5" bestFit="1" customWidth="1"/>
    <col min="2" max="2" width="19.6640625" bestFit="1" customWidth="1"/>
    <col min="6" max="6" width="35.33203125" bestFit="1" customWidth="1"/>
    <col min="9" max="9" width="26" bestFit="1" customWidth="1"/>
    <col min="10" max="10" width="18" bestFit="1" customWidth="1"/>
  </cols>
  <sheetData>
    <row r="1" spans="1:16" ht="16" thickBot="1" x14ac:dyDescent="0.4">
      <c r="A1" s="87" t="s">
        <v>35</v>
      </c>
      <c r="B1" s="88"/>
    </row>
    <row r="2" spans="1:16" ht="16" thickBot="1" x14ac:dyDescent="0.4">
      <c r="A2" s="37" t="s">
        <v>36</v>
      </c>
      <c r="B2" s="36" t="s">
        <v>37</v>
      </c>
      <c r="E2" s="89" t="s">
        <v>39</v>
      </c>
      <c r="F2" s="89"/>
    </row>
    <row r="3" spans="1:16" ht="16" thickBot="1" x14ac:dyDescent="0.4">
      <c r="A3" s="19" t="s">
        <v>60</v>
      </c>
      <c r="B3" s="40">
        <v>0.2</v>
      </c>
    </row>
    <row r="4" spans="1:16" ht="16" thickBot="1" x14ac:dyDescent="0.4">
      <c r="A4" s="19" t="s">
        <v>61</v>
      </c>
      <c r="B4" s="40">
        <v>0.2</v>
      </c>
      <c r="E4" s="90" t="s">
        <v>2</v>
      </c>
      <c r="F4" s="91"/>
    </row>
    <row r="5" spans="1:16" ht="16" thickBot="1" x14ac:dyDescent="0.4">
      <c r="A5" s="19" t="s">
        <v>62</v>
      </c>
      <c r="B5" s="40">
        <v>0.2</v>
      </c>
      <c r="E5" s="19">
        <v>1</v>
      </c>
      <c r="F5" s="60" t="s">
        <v>1</v>
      </c>
      <c r="I5" s="87" t="s">
        <v>75</v>
      </c>
      <c r="J5" s="88"/>
      <c r="L5" s="87" t="s">
        <v>43</v>
      </c>
      <c r="M5" s="88"/>
      <c r="O5" s="87" t="s">
        <v>46</v>
      </c>
      <c r="P5" s="88"/>
    </row>
    <row r="6" spans="1:16" x14ac:dyDescent="0.35">
      <c r="A6" s="19" t="s">
        <v>63</v>
      </c>
      <c r="B6" s="40">
        <v>0.2</v>
      </c>
      <c r="E6" s="19">
        <v>2</v>
      </c>
      <c r="F6" s="60" t="s">
        <v>40</v>
      </c>
      <c r="I6" s="8" t="s">
        <v>76</v>
      </c>
      <c r="J6" s="5" t="s">
        <v>77</v>
      </c>
      <c r="L6" s="8" t="s">
        <v>91</v>
      </c>
      <c r="M6" s="5"/>
      <c r="O6" s="8" t="s">
        <v>93</v>
      </c>
      <c r="P6" s="5"/>
    </row>
    <row r="7" spans="1:16" ht="16" thickBot="1" x14ac:dyDescent="0.4">
      <c r="A7" s="37" t="s">
        <v>38</v>
      </c>
      <c r="B7" s="41">
        <v>0.2</v>
      </c>
      <c r="E7" s="19">
        <v>3</v>
      </c>
      <c r="F7" s="60" t="s">
        <v>41</v>
      </c>
      <c r="I7" s="8" t="s">
        <v>78</v>
      </c>
      <c r="J7" s="5" t="s">
        <v>79</v>
      </c>
      <c r="L7" s="8" t="s">
        <v>92</v>
      </c>
      <c r="M7" s="5"/>
      <c r="O7" s="8" t="s">
        <v>94</v>
      </c>
      <c r="P7" s="5"/>
    </row>
    <row r="8" spans="1:16" ht="16" thickBot="1" x14ac:dyDescent="0.4">
      <c r="E8" s="19">
        <v>4</v>
      </c>
      <c r="F8" s="60" t="s">
        <v>42</v>
      </c>
      <c r="I8" s="8" t="s">
        <v>80</v>
      </c>
      <c r="J8" s="5"/>
      <c r="L8" s="8" t="s">
        <v>73</v>
      </c>
      <c r="M8" s="5"/>
      <c r="O8" s="10" t="s">
        <v>34</v>
      </c>
      <c r="P8" s="6"/>
    </row>
    <row r="9" spans="1:16" ht="16" thickBot="1" x14ac:dyDescent="0.4">
      <c r="E9" s="19">
        <v>5</v>
      </c>
      <c r="F9" s="60" t="s">
        <v>44</v>
      </c>
      <c r="I9" s="8" t="s">
        <v>81</v>
      </c>
      <c r="J9" s="5"/>
      <c r="L9" s="10" t="s">
        <v>74</v>
      </c>
      <c r="M9" s="6"/>
    </row>
    <row r="10" spans="1:16" x14ac:dyDescent="0.35">
      <c r="E10" s="19">
        <v>6</v>
      </c>
      <c r="F10" s="60" t="s">
        <v>45</v>
      </c>
      <c r="I10" s="8" t="s">
        <v>82</v>
      </c>
      <c r="J10" s="5" t="s">
        <v>85</v>
      </c>
    </row>
    <row r="11" spans="1:16" x14ac:dyDescent="0.35">
      <c r="E11" s="19">
        <v>7</v>
      </c>
      <c r="F11" s="60" t="s">
        <v>46</v>
      </c>
      <c r="I11" s="8" t="s">
        <v>83</v>
      </c>
      <c r="J11" s="5" t="s">
        <v>84</v>
      </c>
    </row>
    <row r="12" spans="1:16" ht="16" thickBot="1" x14ac:dyDescent="0.4">
      <c r="E12" s="37">
        <v>8</v>
      </c>
      <c r="F12" s="79" t="s">
        <v>47</v>
      </c>
      <c r="I12" s="8" t="s">
        <v>86</v>
      </c>
      <c r="J12" s="5"/>
    </row>
    <row r="13" spans="1:16" ht="16" thickBot="1" x14ac:dyDescent="0.4">
      <c r="I13" s="8" t="s">
        <v>87</v>
      </c>
      <c r="J13" s="5"/>
    </row>
    <row r="14" spans="1:16" ht="16" thickBot="1" x14ac:dyDescent="0.4">
      <c r="E14" s="90" t="s">
        <v>3</v>
      </c>
      <c r="F14" s="91"/>
      <c r="I14" s="8" t="s">
        <v>88</v>
      </c>
      <c r="J14" s="5"/>
    </row>
    <row r="15" spans="1:16" x14ac:dyDescent="0.35">
      <c r="E15" s="4">
        <v>1</v>
      </c>
      <c r="F15" s="70" t="s">
        <v>119</v>
      </c>
      <c r="I15" s="8"/>
      <c r="J15" s="5"/>
    </row>
    <row r="16" spans="1:16" x14ac:dyDescent="0.35">
      <c r="E16" s="4">
        <v>2</v>
      </c>
      <c r="F16" s="70" t="s">
        <v>120</v>
      </c>
      <c r="I16" s="8"/>
      <c r="J16" s="5"/>
    </row>
    <row r="17" spans="5:10" ht="16" thickBot="1" x14ac:dyDescent="0.4">
      <c r="E17" s="20">
        <v>3</v>
      </c>
      <c r="F17" s="60" t="s">
        <v>49</v>
      </c>
      <c r="I17" s="10" t="s">
        <v>89</v>
      </c>
      <c r="J17" s="6" t="s">
        <v>90</v>
      </c>
    </row>
    <row r="18" spans="5:10" ht="16" thickBot="1" x14ac:dyDescent="0.4">
      <c r="E18" s="21">
        <v>4</v>
      </c>
      <c r="F18" s="79" t="s">
        <v>48</v>
      </c>
    </row>
    <row r="19" spans="5:10" ht="16" thickBot="1" x14ac:dyDescent="0.4"/>
    <row r="20" spans="5:10" ht="16" thickBot="1" x14ac:dyDescent="0.4">
      <c r="E20" s="90" t="s">
        <v>50</v>
      </c>
      <c r="F20" s="91"/>
    </row>
    <row r="21" spans="5:10" x14ac:dyDescent="0.35">
      <c r="E21" s="20">
        <v>1</v>
      </c>
      <c r="F21" s="60" t="s">
        <v>51</v>
      </c>
    </row>
    <row r="22" spans="5:10" x14ac:dyDescent="0.35">
      <c r="E22" s="20">
        <v>2</v>
      </c>
      <c r="F22" s="60" t="s">
        <v>54</v>
      </c>
    </row>
    <row r="23" spans="5:10" x14ac:dyDescent="0.35">
      <c r="E23" s="20">
        <v>3</v>
      </c>
      <c r="F23" s="60" t="s">
        <v>53</v>
      </c>
    </row>
    <row r="24" spans="5:10" ht="16" thickBot="1" x14ac:dyDescent="0.4">
      <c r="E24" s="21">
        <v>4</v>
      </c>
      <c r="F24" s="68" t="s">
        <v>52</v>
      </c>
    </row>
    <row r="25" spans="5:10" ht="16" thickBot="1" x14ac:dyDescent="0.4"/>
    <row r="26" spans="5:10" ht="16" thickBot="1" x14ac:dyDescent="0.4">
      <c r="E26" s="90" t="s">
        <v>55</v>
      </c>
      <c r="F26" s="91"/>
    </row>
    <row r="27" spans="5:10" x14ac:dyDescent="0.35">
      <c r="E27" s="20">
        <v>1</v>
      </c>
      <c r="F27" s="78" t="s">
        <v>56</v>
      </c>
    </row>
    <row r="28" spans="5:10" x14ac:dyDescent="0.35">
      <c r="E28" s="20">
        <v>2</v>
      </c>
      <c r="F28" s="78" t="s">
        <v>57</v>
      </c>
    </row>
    <row r="29" spans="5:10" x14ac:dyDescent="0.35">
      <c r="E29" s="20">
        <v>3</v>
      </c>
      <c r="F29" s="78" t="s">
        <v>58</v>
      </c>
    </row>
    <row r="30" spans="5:10" ht="16" thickBot="1" x14ac:dyDescent="0.4">
      <c r="E30" s="21">
        <v>4</v>
      </c>
      <c r="F30" s="79" t="s">
        <v>59</v>
      </c>
    </row>
  </sheetData>
  <mergeCells count="9">
    <mergeCell ref="E26:F26"/>
    <mergeCell ref="I5:J5"/>
    <mergeCell ref="L5:M5"/>
    <mergeCell ref="O5:P5"/>
    <mergeCell ref="A1:B1"/>
    <mergeCell ref="E2:F2"/>
    <mergeCell ref="E4:F4"/>
    <mergeCell ref="E14:F14"/>
    <mergeCell ref="E20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J1" sqref="J1:K1"/>
    </sheetView>
  </sheetViews>
  <sheetFormatPr defaultColWidth="10.6640625" defaultRowHeight="15.5" x14ac:dyDescent="0.35"/>
  <cols>
    <col min="2" max="2" width="25.6640625" customWidth="1"/>
    <col min="7" max="7" width="15.5" bestFit="1" customWidth="1"/>
  </cols>
  <sheetData>
    <row r="1" spans="1:11" ht="16" thickBot="1" x14ac:dyDescent="0.4">
      <c r="A1" s="90" t="s">
        <v>0</v>
      </c>
      <c r="B1" s="91"/>
      <c r="D1" s="90" t="s">
        <v>20</v>
      </c>
      <c r="E1" s="91"/>
      <c r="G1" s="90" t="s">
        <v>5</v>
      </c>
      <c r="H1" s="91"/>
      <c r="J1" s="90" t="s">
        <v>21</v>
      </c>
      <c r="K1" s="91"/>
    </row>
    <row r="2" spans="1:11" ht="16" thickBot="1" x14ac:dyDescent="0.4">
      <c r="A2" s="19">
        <v>1</v>
      </c>
      <c r="B2" s="35" t="s">
        <v>9</v>
      </c>
      <c r="D2" s="16" t="s">
        <v>2</v>
      </c>
      <c r="E2" s="39" t="s">
        <v>18</v>
      </c>
      <c r="G2" s="37" t="s">
        <v>6</v>
      </c>
      <c r="H2" s="36" t="s">
        <v>4</v>
      </c>
      <c r="J2" s="37" t="s">
        <v>6</v>
      </c>
      <c r="K2" s="36" t="s">
        <v>4</v>
      </c>
    </row>
    <row r="3" spans="1:11" ht="16" thickBot="1" x14ac:dyDescent="0.4">
      <c r="A3" s="19">
        <v>2</v>
      </c>
      <c r="B3" s="35" t="s">
        <v>10</v>
      </c>
      <c r="D3" s="37" t="s">
        <v>3</v>
      </c>
      <c r="E3" s="36"/>
      <c r="G3" s="57" t="s">
        <v>102</v>
      </c>
      <c r="H3" s="5" t="s">
        <v>33</v>
      </c>
      <c r="J3" s="8"/>
      <c r="K3" s="5"/>
    </row>
    <row r="4" spans="1:11" x14ac:dyDescent="0.35">
      <c r="A4" s="19">
        <v>3</v>
      </c>
      <c r="B4" s="35" t="s">
        <v>11</v>
      </c>
      <c r="G4" s="58" t="s">
        <v>104</v>
      </c>
      <c r="H4" s="5" t="s">
        <v>64</v>
      </c>
      <c r="J4" s="8"/>
      <c r="K4" s="5"/>
    </row>
    <row r="5" spans="1:11" x14ac:dyDescent="0.35">
      <c r="A5" s="19">
        <v>4</v>
      </c>
      <c r="B5" s="35" t="s">
        <v>12</v>
      </c>
      <c r="G5" s="57" t="s">
        <v>106</v>
      </c>
      <c r="H5" s="5" t="s">
        <v>65</v>
      </c>
      <c r="J5" s="8"/>
      <c r="K5" s="5"/>
    </row>
    <row r="6" spans="1:11" x14ac:dyDescent="0.35">
      <c r="A6" s="19">
        <v>5</v>
      </c>
      <c r="B6" s="35" t="s">
        <v>13</v>
      </c>
      <c r="G6" s="57" t="s">
        <v>105</v>
      </c>
      <c r="H6" s="5" t="s">
        <v>66</v>
      </c>
      <c r="J6" s="8"/>
      <c r="K6" s="5"/>
    </row>
    <row r="7" spans="1:11" ht="16" thickBot="1" x14ac:dyDescent="0.4">
      <c r="A7" s="19">
        <v>6</v>
      </c>
      <c r="B7" s="35" t="s">
        <v>14</v>
      </c>
      <c r="G7" s="59" t="s">
        <v>103</v>
      </c>
      <c r="H7" s="6" t="s">
        <v>67</v>
      </c>
      <c r="J7" s="10"/>
      <c r="K7" s="6"/>
    </row>
    <row r="8" spans="1:11" x14ac:dyDescent="0.35">
      <c r="A8" s="19">
        <v>7</v>
      </c>
      <c r="B8" s="35" t="s">
        <v>15</v>
      </c>
    </row>
    <row r="9" spans="1:11" x14ac:dyDescent="0.35">
      <c r="A9" s="19">
        <v>8</v>
      </c>
      <c r="B9" s="35" t="s">
        <v>16</v>
      </c>
    </row>
    <row r="10" spans="1:11" x14ac:dyDescent="0.35">
      <c r="A10" s="19">
        <v>9</v>
      </c>
      <c r="B10" s="35" t="s">
        <v>17</v>
      </c>
    </row>
    <row r="11" spans="1:11" x14ac:dyDescent="0.35">
      <c r="A11" s="19">
        <v>10</v>
      </c>
      <c r="B11" s="35" t="s">
        <v>18</v>
      </c>
    </row>
    <row r="12" spans="1:11" ht="16" thickBot="1" x14ac:dyDescent="0.4">
      <c r="A12" s="37">
        <v>11</v>
      </c>
      <c r="B12" s="36" t="s">
        <v>19</v>
      </c>
    </row>
    <row r="16" spans="1:11" x14ac:dyDescent="0.35">
      <c r="A16" t="s">
        <v>8</v>
      </c>
      <c r="B16" s="2" t="s">
        <v>7</v>
      </c>
    </row>
  </sheetData>
  <mergeCells count="4">
    <mergeCell ref="D1:E1"/>
    <mergeCell ref="G1:H1"/>
    <mergeCell ref="J1:K1"/>
    <mergeCell ref="A1:B1"/>
  </mergeCells>
  <hyperlinks>
    <hyperlink ref="B1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5"/>
  <sheetViews>
    <sheetView topLeftCell="K17" workbookViewId="0">
      <selection activeCell="T38" sqref="T38"/>
    </sheetView>
  </sheetViews>
  <sheetFormatPr defaultColWidth="10.6640625" defaultRowHeight="15.5" x14ac:dyDescent="0.35"/>
  <cols>
    <col min="10" max="10" width="17" bestFit="1" customWidth="1"/>
    <col min="11" max="11" width="19.33203125" bestFit="1" customWidth="1"/>
    <col min="13" max="13" width="24" bestFit="1" customWidth="1"/>
  </cols>
  <sheetData>
    <row r="1" spans="1:28" ht="16" thickBot="1" x14ac:dyDescent="0.4">
      <c r="A1" s="90" t="s">
        <v>4</v>
      </c>
      <c r="B1" s="94"/>
      <c r="C1" s="94"/>
      <c r="D1" s="94"/>
      <c r="E1" s="94"/>
      <c r="F1" s="94"/>
      <c r="G1" s="91"/>
      <c r="I1" s="90" t="s">
        <v>68</v>
      </c>
      <c r="J1" s="94"/>
      <c r="K1" s="91"/>
      <c r="M1" s="90" t="s">
        <v>69</v>
      </c>
      <c r="N1" s="94"/>
      <c r="O1" s="91"/>
      <c r="Q1" s="90" t="s">
        <v>70</v>
      </c>
      <c r="R1" s="91"/>
      <c r="T1" s="92" t="s">
        <v>69</v>
      </c>
      <c r="U1" s="93"/>
      <c r="W1" s="90" t="s">
        <v>109</v>
      </c>
      <c r="X1" s="94"/>
      <c r="Y1" s="91"/>
      <c r="AA1" s="87" t="s">
        <v>114</v>
      </c>
      <c r="AB1" s="88"/>
    </row>
    <row r="2" spans="1:28" ht="16" thickBot="1" x14ac:dyDescent="0.4">
      <c r="A2" s="31" t="s">
        <v>22</v>
      </c>
      <c r="B2" s="32" t="s">
        <v>23</v>
      </c>
      <c r="C2" s="32" t="s">
        <v>24</v>
      </c>
      <c r="D2" s="32" t="s">
        <v>25</v>
      </c>
      <c r="E2" s="32" t="s">
        <v>26</v>
      </c>
      <c r="F2" s="32" t="s">
        <v>27</v>
      </c>
      <c r="G2" s="33" t="s">
        <v>28</v>
      </c>
      <c r="I2" s="44" t="s">
        <v>32</v>
      </c>
      <c r="J2" s="45" t="s">
        <v>30</v>
      </c>
      <c r="K2" s="46" t="s">
        <v>31</v>
      </c>
      <c r="M2" s="44" t="s">
        <v>32</v>
      </c>
      <c r="N2" s="45" t="s">
        <v>30</v>
      </c>
      <c r="O2" s="46" t="s">
        <v>31</v>
      </c>
      <c r="Q2" s="90" t="s">
        <v>43</v>
      </c>
      <c r="R2" s="91"/>
      <c r="S2" s="1"/>
      <c r="T2" s="90" t="s">
        <v>43</v>
      </c>
      <c r="U2" s="91"/>
      <c r="W2" s="44" t="s">
        <v>32</v>
      </c>
      <c r="X2" s="45" t="s">
        <v>111</v>
      </c>
      <c r="Y2" s="46" t="s">
        <v>110</v>
      </c>
      <c r="AA2" s="37" t="s">
        <v>32</v>
      </c>
      <c r="AB2" s="61" t="s">
        <v>76</v>
      </c>
    </row>
    <row r="3" spans="1:28" x14ac:dyDescent="0.35">
      <c r="A3" s="29"/>
      <c r="B3" s="9"/>
      <c r="C3" s="9"/>
      <c r="D3" s="9"/>
      <c r="E3" s="9"/>
      <c r="F3" s="9"/>
      <c r="G3" s="5"/>
      <c r="I3" s="25"/>
      <c r="J3" s="9"/>
      <c r="K3" s="5"/>
      <c r="M3" s="25"/>
      <c r="N3" s="9"/>
      <c r="O3" s="5"/>
      <c r="Q3" s="53" t="s">
        <v>71</v>
      </c>
      <c r="R3" s="52" t="e">
        <f>AVERAGE(J4:J107)</f>
        <v>#DIV/0!</v>
      </c>
      <c r="T3" s="4" t="s">
        <v>71</v>
      </c>
      <c r="U3" s="5" t="e">
        <f>AVERAGE(N4:N107)</f>
        <v>#DIV/0!</v>
      </c>
      <c r="W3" s="25"/>
      <c r="X3" s="9"/>
      <c r="Y3" s="5"/>
      <c r="AA3" s="19">
        <v>1</v>
      </c>
      <c r="AB3" s="35">
        <v>-0.1</v>
      </c>
    </row>
    <row r="4" spans="1:28" x14ac:dyDescent="0.35">
      <c r="A4" s="29"/>
      <c r="B4" s="9"/>
      <c r="C4" s="9"/>
      <c r="D4" s="9"/>
      <c r="E4" s="9"/>
      <c r="F4" s="9"/>
      <c r="G4" s="5"/>
      <c r="I4" s="26">
        <v>1</v>
      </c>
      <c r="J4" s="9" t="e">
        <f>LN(F4/F3)</f>
        <v>#DIV/0!</v>
      </c>
      <c r="K4" s="5" t="e">
        <f>J4+1</f>
        <v>#DIV/0!</v>
      </c>
      <c r="M4" s="26">
        <v>1</v>
      </c>
      <c r="N4" s="9" t="e">
        <f t="shared" ref="N4:N35" si="0">(F4-F3)/F3</f>
        <v>#DIV/0!</v>
      </c>
      <c r="O4" s="5" t="e">
        <f>N4+1</f>
        <v>#DIV/0!</v>
      </c>
      <c r="Q4" s="54" t="s">
        <v>72</v>
      </c>
      <c r="R4" s="7" t="e">
        <f>GEOMEAN(K4:K107)-1</f>
        <v>#DIV/0!</v>
      </c>
      <c r="T4" s="4" t="s">
        <v>72</v>
      </c>
      <c r="U4" s="5" t="e">
        <f>GEOMEAN(O4:O107)-1</f>
        <v>#DIV/0!</v>
      </c>
      <c r="W4" s="26">
        <v>1</v>
      </c>
      <c r="X4" s="9" t="e">
        <f t="shared" ref="X4:X35" si="1">IF(J4&lt;$R$3,(J4-$R$3),0)</f>
        <v>#DIV/0!</v>
      </c>
      <c r="Y4" s="5" t="e">
        <f>X4^2</f>
        <v>#DIV/0!</v>
      </c>
      <c r="AA4" s="19">
        <v>2</v>
      </c>
      <c r="AB4" s="35">
        <v>-0.09</v>
      </c>
    </row>
    <row r="5" spans="1:28" x14ac:dyDescent="0.35">
      <c r="A5" s="29"/>
      <c r="B5" s="9"/>
      <c r="C5" s="9"/>
      <c r="D5" s="9"/>
      <c r="E5" s="9"/>
      <c r="F5" s="9"/>
      <c r="G5" s="5"/>
      <c r="I5" s="26">
        <v>2</v>
      </c>
      <c r="J5" s="9" t="e">
        <f t="shared" ref="J5:J68" si="2">LN(F5/F4)</f>
        <v>#DIV/0!</v>
      </c>
      <c r="K5" s="5" t="e">
        <f t="shared" ref="K5:K68" si="3">J5+1</f>
        <v>#DIV/0!</v>
      </c>
      <c r="M5" s="26">
        <v>2</v>
      </c>
      <c r="N5" s="9" t="e">
        <f t="shared" si="0"/>
        <v>#DIV/0!</v>
      </c>
      <c r="O5" s="5" t="e">
        <f t="shared" ref="O5:O68" si="4">N5+1</f>
        <v>#DIV/0!</v>
      </c>
      <c r="Q5" s="26" t="s">
        <v>73</v>
      </c>
      <c r="R5" s="35" t="e">
        <f>MEDIAN(J4:J107)</f>
        <v>#DIV/0!</v>
      </c>
      <c r="T5" s="19" t="s">
        <v>73</v>
      </c>
      <c r="U5" s="5" t="e">
        <f>MEDIAN(N4:N107)</f>
        <v>#DIV/0!</v>
      </c>
      <c r="W5" s="26">
        <v>2</v>
      </c>
      <c r="X5" s="9" t="e">
        <f t="shared" si="1"/>
        <v>#DIV/0!</v>
      </c>
      <c r="Y5" s="5" t="e">
        <f t="shared" ref="Y5:Y68" si="5">X5^2</f>
        <v>#DIV/0!</v>
      </c>
      <c r="AA5" s="19">
        <v>3</v>
      </c>
      <c r="AB5" s="35">
        <v>-0.08</v>
      </c>
    </row>
    <row r="6" spans="1:28" ht="16" thickBot="1" x14ac:dyDescent="0.4">
      <c r="A6" s="29"/>
      <c r="B6" s="9"/>
      <c r="C6" s="9"/>
      <c r="D6" s="9"/>
      <c r="E6" s="9"/>
      <c r="F6" s="9"/>
      <c r="G6" s="5"/>
      <c r="I6" s="26">
        <v>3</v>
      </c>
      <c r="J6" s="9" t="e">
        <f t="shared" si="2"/>
        <v>#DIV/0!</v>
      </c>
      <c r="K6" s="5" t="e">
        <f t="shared" si="3"/>
        <v>#DIV/0!</v>
      </c>
      <c r="M6" s="26">
        <v>3</v>
      </c>
      <c r="N6" s="9" t="e">
        <f t="shared" si="0"/>
        <v>#DIV/0!</v>
      </c>
      <c r="O6" s="5" t="e">
        <f t="shared" si="4"/>
        <v>#DIV/0!</v>
      </c>
      <c r="Q6" s="43" t="s">
        <v>74</v>
      </c>
      <c r="R6" s="36" t="e">
        <f>MODE(J4:J107)</f>
        <v>#DIV/0!</v>
      </c>
      <c r="S6" s="1"/>
      <c r="T6" s="37" t="s">
        <v>74</v>
      </c>
      <c r="U6" s="6" t="e">
        <f>MODE(N4:N107)</f>
        <v>#DIV/0!</v>
      </c>
      <c r="W6" s="26">
        <v>3</v>
      </c>
      <c r="X6" s="9" t="e">
        <f t="shared" si="1"/>
        <v>#DIV/0!</v>
      </c>
      <c r="Y6" s="5" t="e">
        <f t="shared" si="5"/>
        <v>#DIV/0!</v>
      </c>
      <c r="AA6" s="19">
        <v>4</v>
      </c>
      <c r="AB6" s="35">
        <v>-7.0000000000000007E-2</v>
      </c>
    </row>
    <row r="7" spans="1:28" ht="16" thickBot="1" x14ac:dyDescent="0.4">
      <c r="A7" s="29"/>
      <c r="B7" s="9"/>
      <c r="C7" s="9"/>
      <c r="D7" s="9"/>
      <c r="E7" s="9"/>
      <c r="F7" s="9"/>
      <c r="G7" s="5"/>
      <c r="I7" s="27">
        <v>4</v>
      </c>
      <c r="J7" s="9" t="e">
        <f t="shared" si="2"/>
        <v>#DIV/0!</v>
      </c>
      <c r="K7" s="5" t="e">
        <f t="shared" si="3"/>
        <v>#DIV/0!</v>
      </c>
      <c r="M7" s="27">
        <v>4</v>
      </c>
      <c r="N7" s="9" t="e">
        <f t="shared" si="0"/>
        <v>#DIV/0!</v>
      </c>
      <c r="O7" s="5" t="e">
        <f t="shared" si="4"/>
        <v>#DIV/0!</v>
      </c>
      <c r="Q7" s="90" t="s">
        <v>45</v>
      </c>
      <c r="R7" s="91"/>
      <c r="U7" s="3"/>
      <c r="V7" s="3"/>
      <c r="W7" s="27">
        <v>4</v>
      </c>
      <c r="X7" s="9" t="e">
        <f t="shared" si="1"/>
        <v>#DIV/0!</v>
      </c>
      <c r="Y7" s="5" t="e">
        <f t="shared" si="5"/>
        <v>#DIV/0!</v>
      </c>
      <c r="AA7" s="19">
        <v>5</v>
      </c>
      <c r="AB7" s="35">
        <v>-0.06</v>
      </c>
    </row>
    <row r="8" spans="1:28" x14ac:dyDescent="0.35">
      <c r="A8" s="29"/>
      <c r="B8" s="9"/>
      <c r="C8" s="9"/>
      <c r="D8" s="9"/>
      <c r="E8" s="9"/>
      <c r="F8" s="9"/>
      <c r="G8" s="5"/>
      <c r="I8" s="27">
        <v>5</v>
      </c>
      <c r="J8" s="9" t="e">
        <f t="shared" si="2"/>
        <v>#DIV/0!</v>
      </c>
      <c r="K8" s="5" t="e">
        <f t="shared" si="3"/>
        <v>#DIV/0!</v>
      </c>
      <c r="M8" s="27">
        <v>5</v>
      </c>
      <c r="N8" s="9" t="e">
        <f t="shared" si="0"/>
        <v>#DIV/0!</v>
      </c>
      <c r="O8" s="5" t="e">
        <f t="shared" si="4"/>
        <v>#DIV/0!</v>
      </c>
      <c r="Q8" s="16" t="s">
        <v>76</v>
      </c>
      <c r="R8" s="39" t="e">
        <f>MAX(J4:J107)-MIN(J4:J107)</f>
        <v>#DIV/0!</v>
      </c>
      <c r="U8" s="3"/>
      <c r="V8" s="3"/>
      <c r="W8" s="27">
        <v>5</v>
      </c>
      <c r="X8" s="9" t="e">
        <f t="shared" si="1"/>
        <v>#DIV/0!</v>
      </c>
      <c r="Y8" s="5" t="e">
        <f t="shared" si="5"/>
        <v>#DIV/0!</v>
      </c>
      <c r="AA8" s="19">
        <v>6</v>
      </c>
      <c r="AB8" s="35">
        <v>-0.05</v>
      </c>
    </row>
    <row r="9" spans="1:28" x14ac:dyDescent="0.35">
      <c r="A9" s="29"/>
      <c r="B9" s="9"/>
      <c r="C9" s="9"/>
      <c r="D9" s="9"/>
      <c r="E9" s="9"/>
      <c r="F9" s="9"/>
      <c r="G9" s="5"/>
      <c r="I9" s="26">
        <v>6</v>
      </c>
      <c r="J9" s="9" t="e">
        <f t="shared" si="2"/>
        <v>#DIV/0!</v>
      </c>
      <c r="K9" s="5" t="e">
        <f t="shared" si="3"/>
        <v>#DIV/0!</v>
      </c>
      <c r="M9" s="26">
        <v>6</v>
      </c>
      <c r="N9" s="9" t="e">
        <f t="shared" si="0"/>
        <v>#DIV/0!</v>
      </c>
      <c r="O9" s="5" t="e">
        <f t="shared" si="4"/>
        <v>#DIV/0!</v>
      </c>
      <c r="Q9" s="19" t="s">
        <v>107</v>
      </c>
      <c r="R9" s="35" t="e">
        <f>MAX(J4:J107)</f>
        <v>#DIV/0!</v>
      </c>
      <c r="U9" s="3"/>
      <c r="V9" s="3"/>
      <c r="W9" s="26">
        <v>6</v>
      </c>
      <c r="X9" s="9" t="e">
        <f t="shared" si="1"/>
        <v>#DIV/0!</v>
      </c>
      <c r="Y9" s="5" t="e">
        <f t="shared" si="5"/>
        <v>#DIV/0!</v>
      </c>
      <c r="AA9" s="19">
        <v>7</v>
      </c>
      <c r="AB9" s="35">
        <v>-0.04</v>
      </c>
    </row>
    <row r="10" spans="1:28" x14ac:dyDescent="0.35">
      <c r="A10" s="29"/>
      <c r="B10" s="9"/>
      <c r="C10" s="9"/>
      <c r="D10" s="9"/>
      <c r="E10" s="9"/>
      <c r="F10" s="9"/>
      <c r="G10" s="5"/>
      <c r="I10" s="26">
        <v>7</v>
      </c>
      <c r="J10" s="9" t="e">
        <f t="shared" si="2"/>
        <v>#DIV/0!</v>
      </c>
      <c r="K10" s="5" t="e">
        <f t="shared" si="3"/>
        <v>#DIV/0!</v>
      </c>
      <c r="M10" s="26">
        <v>7</v>
      </c>
      <c r="N10" s="9" t="e">
        <f t="shared" si="0"/>
        <v>#DIV/0!</v>
      </c>
      <c r="O10" s="5" t="e">
        <f t="shared" si="4"/>
        <v>#DIV/0!</v>
      </c>
      <c r="Q10" s="19" t="s">
        <v>108</v>
      </c>
      <c r="R10" s="35" t="e">
        <f>MIN(J5:J108)</f>
        <v>#DIV/0!</v>
      </c>
      <c r="U10" s="3"/>
      <c r="V10" s="3"/>
      <c r="W10" s="26">
        <v>7</v>
      </c>
      <c r="X10" s="9" t="e">
        <f t="shared" si="1"/>
        <v>#DIV/0!</v>
      </c>
      <c r="Y10" s="5" t="e">
        <f t="shared" si="5"/>
        <v>#DIV/0!</v>
      </c>
      <c r="AA10" s="19">
        <v>8</v>
      </c>
      <c r="AB10" s="35">
        <v>-0.03</v>
      </c>
    </row>
    <row r="11" spans="1:28" x14ac:dyDescent="0.35">
      <c r="A11" s="29"/>
      <c r="B11" s="9"/>
      <c r="C11" s="9"/>
      <c r="D11" s="9"/>
      <c r="E11" s="9"/>
      <c r="F11" s="9"/>
      <c r="G11" s="5"/>
      <c r="I11" s="26">
        <v>8</v>
      </c>
      <c r="J11" s="9" t="e">
        <f t="shared" si="2"/>
        <v>#DIV/0!</v>
      </c>
      <c r="K11" s="5" t="e">
        <f t="shared" si="3"/>
        <v>#DIV/0!</v>
      </c>
      <c r="M11" s="26">
        <v>8</v>
      </c>
      <c r="N11" s="9" t="e">
        <f t="shared" si="0"/>
        <v>#DIV/0!</v>
      </c>
      <c r="O11" s="5" t="e">
        <f t="shared" si="4"/>
        <v>#DIV/0!</v>
      </c>
      <c r="Q11" s="19" t="s">
        <v>78</v>
      </c>
      <c r="R11" s="35"/>
      <c r="U11" s="3"/>
      <c r="V11" s="3"/>
      <c r="W11" s="26">
        <v>8</v>
      </c>
      <c r="X11" s="9" t="e">
        <f t="shared" si="1"/>
        <v>#DIV/0!</v>
      </c>
      <c r="Y11" s="5" t="e">
        <f t="shared" si="5"/>
        <v>#DIV/0!</v>
      </c>
      <c r="AA11" s="19">
        <v>9</v>
      </c>
      <c r="AB11" s="35">
        <v>-0.02</v>
      </c>
    </row>
    <row r="12" spans="1:28" x14ac:dyDescent="0.35">
      <c r="A12" s="29"/>
      <c r="B12" s="9"/>
      <c r="C12" s="9"/>
      <c r="D12" s="9"/>
      <c r="E12" s="9"/>
      <c r="F12" s="9"/>
      <c r="G12" s="5"/>
      <c r="I12" s="27">
        <v>9</v>
      </c>
      <c r="J12" s="9" t="e">
        <f t="shared" si="2"/>
        <v>#DIV/0!</v>
      </c>
      <c r="K12" s="5" t="e">
        <f t="shared" si="3"/>
        <v>#DIV/0!</v>
      </c>
      <c r="M12" s="27">
        <v>9</v>
      </c>
      <c r="N12" s="9" t="e">
        <f t="shared" si="0"/>
        <v>#DIV/0!</v>
      </c>
      <c r="O12" s="5" t="e">
        <f t="shared" si="4"/>
        <v>#DIV/0!</v>
      </c>
      <c r="Q12" s="19" t="s">
        <v>97</v>
      </c>
      <c r="R12" s="35" t="e">
        <f>STDEV(J4:J107)</f>
        <v>#DIV/0!</v>
      </c>
      <c r="W12" s="27">
        <v>9</v>
      </c>
      <c r="X12" s="9" t="e">
        <f t="shared" si="1"/>
        <v>#DIV/0!</v>
      </c>
      <c r="Y12" s="5" t="e">
        <f t="shared" si="5"/>
        <v>#DIV/0!</v>
      </c>
      <c r="AA12" s="19">
        <v>10</v>
      </c>
      <c r="AB12" s="35">
        <v>-0.01</v>
      </c>
    </row>
    <row r="13" spans="1:28" x14ac:dyDescent="0.35">
      <c r="A13" s="29"/>
      <c r="B13" s="9"/>
      <c r="C13" s="9"/>
      <c r="D13" s="9"/>
      <c r="E13" s="9"/>
      <c r="F13" s="9"/>
      <c r="G13" s="5"/>
      <c r="I13" s="27">
        <v>10</v>
      </c>
      <c r="J13" s="9" t="e">
        <f t="shared" si="2"/>
        <v>#DIV/0!</v>
      </c>
      <c r="K13" s="5" t="e">
        <f t="shared" si="3"/>
        <v>#DIV/0!</v>
      </c>
      <c r="M13" s="27">
        <v>10</v>
      </c>
      <c r="N13" s="9" t="e">
        <f t="shared" si="0"/>
        <v>#DIV/0!</v>
      </c>
      <c r="O13" s="5" t="e">
        <f t="shared" si="4"/>
        <v>#DIV/0!</v>
      </c>
      <c r="Q13" s="19" t="s">
        <v>99</v>
      </c>
      <c r="R13" s="35" t="e">
        <f>VAR(J4:J107)</f>
        <v>#DIV/0!</v>
      </c>
      <c r="W13" s="27">
        <v>10</v>
      </c>
      <c r="X13" s="9" t="e">
        <f t="shared" si="1"/>
        <v>#DIV/0!</v>
      </c>
      <c r="Y13" s="5" t="e">
        <f t="shared" si="5"/>
        <v>#DIV/0!</v>
      </c>
      <c r="AA13" s="19">
        <v>11</v>
      </c>
      <c r="AB13" s="35">
        <v>0</v>
      </c>
    </row>
    <row r="14" spans="1:28" x14ac:dyDescent="0.35">
      <c r="A14" s="29"/>
      <c r="B14" s="9"/>
      <c r="C14" s="9"/>
      <c r="D14" s="9"/>
      <c r="E14" s="9"/>
      <c r="F14" s="9"/>
      <c r="G14" s="5"/>
      <c r="I14" s="26">
        <v>11</v>
      </c>
      <c r="J14" s="9" t="e">
        <f t="shared" si="2"/>
        <v>#DIV/0!</v>
      </c>
      <c r="K14" s="5" t="e">
        <f t="shared" si="3"/>
        <v>#DIV/0!</v>
      </c>
      <c r="M14" s="26">
        <v>11</v>
      </c>
      <c r="N14" s="9" t="e">
        <f t="shared" si="0"/>
        <v>#DIV/0!</v>
      </c>
      <c r="O14" s="5" t="e">
        <f t="shared" si="4"/>
        <v>#DIV/0!</v>
      </c>
      <c r="Q14" s="19" t="s">
        <v>87</v>
      </c>
      <c r="R14" s="5" t="e">
        <f>Y112</f>
        <v>#DIV/0!</v>
      </c>
      <c r="T14" t="e">
        <f>IF(R12&gt;R14,"Standard Deviation overstates risk"," ")</f>
        <v>#DIV/0!</v>
      </c>
      <c r="W14" s="26">
        <v>11</v>
      </c>
      <c r="X14" s="9" t="e">
        <f t="shared" si="1"/>
        <v>#DIV/0!</v>
      </c>
      <c r="Y14" s="5" t="e">
        <f t="shared" si="5"/>
        <v>#DIV/0!</v>
      </c>
      <c r="AA14" s="19">
        <v>12</v>
      </c>
      <c r="AB14" s="35">
        <v>0.01</v>
      </c>
    </row>
    <row r="15" spans="1:28" x14ac:dyDescent="0.35">
      <c r="A15" s="29"/>
      <c r="B15" s="9"/>
      <c r="C15" s="9"/>
      <c r="D15" s="9"/>
      <c r="E15" s="9"/>
      <c r="F15" s="9"/>
      <c r="G15" s="5"/>
      <c r="I15" s="26">
        <v>12</v>
      </c>
      <c r="J15" s="9" t="e">
        <f t="shared" si="2"/>
        <v>#DIV/0!</v>
      </c>
      <c r="K15" s="5" t="e">
        <f t="shared" si="3"/>
        <v>#DIV/0!</v>
      </c>
      <c r="M15" s="26">
        <v>12</v>
      </c>
      <c r="N15" s="9" t="e">
        <f t="shared" si="0"/>
        <v>#DIV/0!</v>
      </c>
      <c r="O15" s="5" t="e">
        <f t="shared" si="4"/>
        <v>#DIV/0!</v>
      </c>
      <c r="Q15" s="19" t="s">
        <v>86</v>
      </c>
      <c r="R15" s="35" t="e">
        <f>Y111</f>
        <v>#DIV/0!</v>
      </c>
      <c r="U15" s="3"/>
      <c r="V15" s="3"/>
      <c r="W15" s="26">
        <v>12</v>
      </c>
      <c r="X15" s="9" t="e">
        <f t="shared" si="1"/>
        <v>#DIV/0!</v>
      </c>
      <c r="Y15" s="5" t="e">
        <f t="shared" si="5"/>
        <v>#DIV/0!</v>
      </c>
      <c r="AA15" s="19">
        <v>13</v>
      </c>
      <c r="AB15" s="35">
        <v>0.02</v>
      </c>
    </row>
    <row r="16" spans="1:28" x14ac:dyDescent="0.35">
      <c r="A16" s="29"/>
      <c r="B16" s="9"/>
      <c r="C16" s="9"/>
      <c r="D16" s="9"/>
      <c r="E16" s="9"/>
      <c r="F16" s="9"/>
      <c r="G16" s="5"/>
      <c r="I16" s="26">
        <v>13</v>
      </c>
      <c r="J16" s="9" t="e">
        <f t="shared" si="2"/>
        <v>#DIV/0!</v>
      </c>
      <c r="K16" s="5" t="e">
        <f t="shared" si="3"/>
        <v>#DIV/0!</v>
      </c>
      <c r="M16" s="26">
        <v>13</v>
      </c>
      <c r="N16" s="9" t="e">
        <f t="shared" si="0"/>
        <v>#DIV/0!</v>
      </c>
      <c r="O16" s="5" t="e">
        <f t="shared" si="4"/>
        <v>#DIV/0!</v>
      </c>
      <c r="Q16" s="19" t="s">
        <v>89</v>
      </c>
      <c r="R16" s="5" t="e">
        <f>R12/R3</f>
        <v>#DIV/0!</v>
      </c>
      <c r="W16" s="26">
        <v>13</v>
      </c>
      <c r="X16" s="9" t="e">
        <f t="shared" si="1"/>
        <v>#DIV/0!</v>
      </c>
      <c r="Y16" s="5" t="e">
        <f t="shared" si="5"/>
        <v>#DIV/0!</v>
      </c>
      <c r="AA16" s="19">
        <v>14</v>
      </c>
      <c r="AB16" s="35">
        <v>0.03</v>
      </c>
    </row>
    <row r="17" spans="1:28" x14ac:dyDescent="0.35">
      <c r="A17" s="29"/>
      <c r="B17" s="9"/>
      <c r="C17" s="9"/>
      <c r="D17" s="9"/>
      <c r="E17" s="9"/>
      <c r="F17" s="9"/>
      <c r="G17" s="5"/>
      <c r="I17" s="27">
        <v>14</v>
      </c>
      <c r="J17" s="9" t="e">
        <f t="shared" si="2"/>
        <v>#DIV/0!</v>
      </c>
      <c r="K17" s="5" t="e">
        <f t="shared" si="3"/>
        <v>#DIV/0!</v>
      </c>
      <c r="M17" s="27">
        <v>14</v>
      </c>
      <c r="N17" s="9" t="e">
        <f t="shared" si="0"/>
        <v>#DIV/0!</v>
      </c>
      <c r="O17" s="5" t="e">
        <f t="shared" si="4"/>
        <v>#DIV/0!</v>
      </c>
      <c r="Q17" s="19" t="s">
        <v>94</v>
      </c>
      <c r="R17" s="5" t="e">
        <f>SKEW(J4:J107)</f>
        <v>#DIV/0!</v>
      </c>
      <c r="W17" s="27">
        <v>14</v>
      </c>
      <c r="X17" s="9" t="e">
        <f t="shared" si="1"/>
        <v>#DIV/0!</v>
      </c>
      <c r="Y17" s="5" t="e">
        <f t="shared" si="5"/>
        <v>#DIV/0!</v>
      </c>
      <c r="AA17" s="19">
        <v>15</v>
      </c>
      <c r="AB17" s="35">
        <v>0.04</v>
      </c>
    </row>
    <row r="18" spans="1:28" ht="16" thickBot="1" x14ac:dyDescent="0.4">
      <c r="A18" s="29"/>
      <c r="B18" s="9"/>
      <c r="C18" s="9"/>
      <c r="D18" s="9"/>
      <c r="E18" s="9"/>
      <c r="F18" s="9"/>
      <c r="G18" s="5"/>
      <c r="I18" s="27">
        <v>15</v>
      </c>
      <c r="J18" s="9" t="e">
        <f t="shared" si="2"/>
        <v>#DIV/0!</v>
      </c>
      <c r="K18" s="5" t="e">
        <f t="shared" si="3"/>
        <v>#DIV/0!</v>
      </c>
      <c r="M18" s="27">
        <v>15</v>
      </c>
      <c r="N18" s="9" t="e">
        <f t="shared" si="0"/>
        <v>#DIV/0!</v>
      </c>
      <c r="O18" s="5" t="e">
        <f t="shared" si="4"/>
        <v>#DIV/0!</v>
      </c>
      <c r="Q18" s="37" t="s">
        <v>118</v>
      </c>
      <c r="R18" s="6" t="e">
        <f>KURT(J4:J107)</f>
        <v>#DIV/0!</v>
      </c>
      <c r="W18" s="27">
        <v>15</v>
      </c>
      <c r="X18" s="9" t="e">
        <f t="shared" si="1"/>
        <v>#DIV/0!</v>
      </c>
      <c r="Y18" s="5" t="e">
        <f t="shared" si="5"/>
        <v>#DIV/0!</v>
      </c>
      <c r="AA18" s="19">
        <v>16</v>
      </c>
      <c r="AB18" s="35">
        <v>0.05</v>
      </c>
    </row>
    <row r="19" spans="1:28" x14ac:dyDescent="0.35">
      <c r="A19" s="29"/>
      <c r="B19" s="9"/>
      <c r="C19" s="9"/>
      <c r="D19" s="9"/>
      <c r="E19" s="9"/>
      <c r="F19" s="9"/>
      <c r="G19" s="5"/>
      <c r="I19" s="26">
        <v>16</v>
      </c>
      <c r="J19" s="9" t="e">
        <f t="shared" si="2"/>
        <v>#DIV/0!</v>
      </c>
      <c r="K19" s="5" t="e">
        <f t="shared" si="3"/>
        <v>#DIV/0!</v>
      </c>
      <c r="M19" s="26">
        <v>16</v>
      </c>
      <c r="N19" s="9" t="e">
        <f t="shared" si="0"/>
        <v>#DIV/0!</v>
      </c>
      <c r="O19" s="5" t="e">
        <f t="shared" si="4"/>
        <v>#DIV/0!</v>
      </c>
      <c r="Q19" s="1"/>
      <c r="W19" s="26">
        <v>16</v>
      </c>
      <c r="X19" s="9" t="e">
        <f t="shared" si="1"/>
        <v>#DIV/0!</v>
      </c>
      <c r="Y19" s="5" t="e">
        <f t="shared" si="5"/>
        <v>#DIV/0!</v>
      </c>
      <c r="AA19" s="19">
        <v>17</v>
      </c>
      <c r="AB19" s="35">
        <v>0.06</v>
      </c>
    </row>
    <row r="20" spans="1:28" ht="16" thickBot="1" x14ac:dyDescent="0.4">
      <c r="A20" s="29"/>
      <c r="B20" s="9"/>
      <c r="C20" s="9"/>
      <c r="D20" s="9"/>
      <c r="E20" s="9"/>
      <c r="F20" s="9"/>
      <c r="G20" s="5"/>
      <c r="I20" s="26">
        <v>17</v>
      </c>
      <c r="J20" s="9" t="e">
        <f t="shared" si="2"/>
        <v>#DIV/0!</v>
      </c>
      <c r="K20" s="5" t="e">
        <f t="shared" si="3"/>
        <v>#DIV/0!</v>
      </c>
      <c r="M20" s="26">
        <v>17</v>
      </c>
      <c r="N20" s="9" t="e">
        <f t="shared" si="0"/>
        <v>#DIV/0!</v>
      </c>
      <c r="O20" s="5" t="e">
        <f t="shared" si="4"/>
        <v>#DIV/0!</v>
      </c>
      <c r="W20" s="26">
        <v>17</v>
      </c>
      <c r="X20" s="9" t="e">
        <f t="shared" si="1"/>
        <v>#DIV/0!</v>
      </c>
      <c r="Y20" s="5" t="e">
        <f t="shared" si="5"/>
        <v>#DIV/0!</v>
      </c>
      <c r="AA20" s="19">
        <v>18</v>
      </c>
      <c r="AB20" s="35">
        <v>7.0000000000000007E-2</v>
      </c>
    </row>
    <row r="21" spans="1:28" ht="16" thickBot="1" x14ac:dyDescent="0.4">
      <c r="A21" s="29"/>
      <c r="B21" s="9"/>
      <c r="C21" s="9"/>
      <c r="D21" s="9"/>
      <c r="E21" s="9"/>
      <c r="F21" s="9"/>
      <c r="G21" s="5"/>
      <c r="I21" s="26">
        <v>18</v>
      </c>
      <c r="J21" s="9" t="e">
        <f t="shared" si="2"/>
        <v>#DIV/0!</v>
      </c>
      <c r="K21" s="5" t="e">
        <f t="shared" si="3"/>
        <v>#DIV/0!</v>
      </c>
      <c r="M21" s="26">
        <v>18</v>
      </c>
      <c r="N21" s="9" t="e">
        <f t="shared" si="0"/>
        <v>#DIV/0!</v>
      </c>
      <c r="O21" s="5" t="e">
        <f t="shared" si="4"/>
        <v>#DIV/0!</v>
      </c>
      <c r="Q21" s="90" t="s">
        <v>34</v>
      </c>
      <c r="R21" s="91"/>
      <c r="W21" s="26">
        <v>18</v>
      </c>
      <c r="X21" s="9" t="e">
        <f t="shared" si="1"/>
        <v>#DIV/0!</v>
      </c>
      <c r="Y21" s="5" t="e">
        <f t="shared" si="5"/>
        <v>#DIV/0!</v>
      </c>
      <c r="AA21" s="19">
        <v>19</v>
      </c>
      <c r="AB21" s="35">
        <v>0.08</v>
      </c>
    </row>
    <row r="22" spans="1:28" x14ac:dyDescent="0.35">
      <c r="A22" s="29"/>
      <c r="B22" s="9"/>
      <c r="C22" s="9"/>
      <c r="D22" s="9"/>
      <c r="E22" s="9"/>
      <c r="F22" s="9"/>
      <c r="G22" s="5"/>
      <c r="I22" s="27">
        <v>19</v>
      </c>
      <c r="J22" s="9" t="e">
        <f t="shared" si="2"/>
        <v>#DIV/0!</v>
      </c>
      <c r="K22" s="5" t="e">
        <f t="shared" si="3"/>
        <v>#DIV/0!</v>
      </c>
      <c r="M22" s="27">
        <v>19</v>
      </c>
      <c r="N22" s="9" t="e">
        <f t="shared" si="0"/>
        <v>#DIV/0!</v>
      </c>
      <c r="O22" s="5" t="e">
        <f t="shared" si="4"/>
        <v>#DIV/0!</v>
      </c>
      <c r="Q22" s="62" t="s">
        <v>115</v>
      </c>
      <c r="R22" s="63" t="s">
        <v>117</v>
      </c>
      <c r="W22" s="27">
        <v>19</v>
      </c>
      <c r="X22" s="9" t="e">
        <f t="shared" si="1"/>
        <v>#DIV/0!</v>
      </c>
      <c r="Y22" s="5" t="e">
        <f t="shared" si="5"/>
        <v>#DIV/0!</v>
      </c>
      <c r="AA22" s="19">
        <v>20</v>
      </c>
      <c r="AB22" s="35">
        <v>0.09</v>
      </c>
    </row>
    <row r="23" spans="1:28" ht="16" thickBot="1" x14ac:dyDescent="0.4">
      <c r="A23" s="29"/>
      <c r="B23" s="9"/>
      <c r="C23" s="9"/>
      <c r="D23" s="9"/>
      <c r="E23" s="9"/>
      <c r="F23" s="9"/>
      <c r="G23" s="5"/>
      <c r="I23" s="27">
        <v>20</v>
      </c>
      <c r="J23" s="9" t="e">
        <f t="shared" si="2"/>
        <v>#DIV/0!</v>
      </c>
      <c r="K23" s="5" t="e">
        <f t="shared" si="3"/>
        <v>#DIV/0!</v>
      </c>
      <c r="M23" s="27">
        <v>20</v>
      </c>
      <c r="N23" s="9" t="e">
        <f t="shared" si="0"/>
        <v>#DIV/0!</v>
      </c>
      <c r="O23" s="5" t="e">
        <f t="shared" si="4"/>
        <v>#DIV/0!</v>
      </c>
      <c r="Q23" s="64">
        <v>-0.1</v>
      </c>
      <c r="R23" s="65"/>
      <c r="W23" s="27">
        <v>20</v>
      </c>
      <c r="X23" s="9" t="e">
        <f t="shared" si="1"/>
        <v>#DIV/0!</v>
      </c>
      <c r="Y23" s="5" t="e">
        <f t="shared" si="5"/>
        <v>#DIV/0!</v>
      </c>
      <c r="AA23" s="37">
        <v>21</v>
      </c>
      <c r="AB23" s="36">
        <v>0.1</v>
      </c>
    </row>
    <row r="24" spans="1:28" x14ac:dyDescent="0.35">
      <c r="A24" s="29"/>
      <c r="B24" s="9"/>
      <c r="C24" s="9"/>
      <c r="D24" s="9"/>
      <c r="E24" s="9"/>
      <c r="F24" s="9"/>
      <c r="G24" s="5"/>
      <c r="I24" s="26">
        <v>21</v>
      </c>
      <c r="J24" s="9" t="e">
        <f t="shared" si="2"/>
        <v>#DIV/0!</v>
      </c>
      <c r="K24" s="5" t="e">
        <f t="shared" si="3"/>
        <v>#DIV/0!</v>
      </c>
      <c r="M24" s="26">
        <v>21</v>
      </c>
      <c r="N24" s="9" t="e">
        <f t="shared" si="0"/>
        <v>#DIV/0!</v>
      </c>
      <c r="O24" s="5" t="e">
        <f t="shared" si="4"/>
        <v>#DIV/0!</v>
      </c>
      <c r="Q24" s="64">
        <v>-0.09</v>
      </c>
      <c r="R24" s="65"/>
      <c r="W24" s="26">
        <v>21</v>
      </c>
      <c r="X24" s="9" t="e">
        <f t="shared" si="1"/>
        <v>#DIV/0!</v>
      </c>
      <c r="Y24" s="5" t="e">
        <f t="shared" si="5"/>
        <v>#DIV/0!</v>
      </c>
    </row>
    <row r="25" spans="1:28" x14ac:dyDescent="0.35">
      <c r="A25" s="29"/>
      <c r="B25" s="9"/>
      <c r="C25" s="9"/>
      <c r="D25" s="9"/>
      <c r="E25" s="9"/>
      <c r="F25" s="9"/>
      <c r="G25" s="5"/>
      <c r="I25" s="26">
        <v>22</v>
      </c>
      <c r="J25" s="9" t="e">
        <f t="shared" si="2"/>
        <v>#DIV/0!</v>
      </c>
      <c r="K25" s="5" t="e">
        <f t="shared" si="3"/>
        <v>#DIV/0!</v>
      </c>
      <c r="M25" s="26">
        <v>22</v>
      </c>
      <c r="N25" s="9" t="e">
        <f t="shared" si="0"/>
        <v>#DIV/0!</v>
      </c>
      <c r="O25" s="5" t="e">
        <f t="shared" si="4"/>
        <v>#DIV/0!</v>
      </c>
      <c r="Q25" s="64">
        <v>-0.08</v>
      </c>
      <c r="R25" s="65"/>
      <c r="W25" s="26">
        <v>22</v>
      </c>
      <c r="X25" s="9" t="e">
        <f t="shared" si="1"/>
        <v>#DIV/0!</v>
      </c>
      <c r="Y25" s="5" t="e">
        <f t="shared" si="5"/>
        <v>#DIV/0!</v>
      </c>
    </row>
    <row r="26" spans="1:28" x14ac:dyDescent="0.35">
      <c r="A26" s="29"/>
      <c r="B26" s="9"/>
      <c r="C26" s="9"/>
      <c r="D26" s="9"/>
      <c r="E26" s="9"/>
      <c r="F26" s="9"/>
      <c r="G26" s="5"/>
      <c r="I26" s="26">
        <v>23</v>
      </c>
      <c r="J26" s="9" t="e">
        <f t="shared" si="2"/>
        <v>#DIV/0!</v>
      </c>
      <c r="K26" s="5" t="e">
        <f t="shared" si="3"/>
        <v>#DIV/0!</v>
      </c>
      <c r="M26" s="26">
        <v>23</v>
      </c>
      <c r="N26" s="9" t="e">
        <f t="shared" si="0"/>
        <v>#DIV/0!</v>
      </c>
      <c r="O26" s="5" t="e">
        <f t="shared" si="4"/>
        <v>#DIV/0!</v>
      </c>
      <c r="Q26" s="64">
        <v>-7.0000000000000007E-2</v>
      </c>
      <c r="R26" s="65"/>
      <c r="W26" s="26">
        <v>23</v>
      </c>
      <c r="X26" s="9" t="e">
        <f t="shared" si="1"/>
        <v>#DIV/0!</v>
      </c>
      <c r="Y26" s="5" t="e">
        <f t="shared" si="5"/>
        <v>#DIV/0!</v>
      </c>
    </row>
    <row r="27" spans="1:28" x14ac:dyDescent="0.35">
      <c r="A27" s="29"/>
      <c r="B27" s="9"/>
      <c r="C27" s="9"/>
      <c r="D27" s="9"/>
      <c r="E27" s="9"/>
      <c r="F27" s="9"/>
      <c r="G27" s="5"/>
      <c r="I27" s="27">
        <v>24</v>
      </c>
      <c r="J27" s="9" t="e">
        <f t="shared" si="2"/>
        <v>#DIV/0!</v>
      </c>
      <c r="K27" s="5" t="e">
        <f t="shared" si="3"/>
        <v>#DIV/0!</v>
      </c>
      <c r="M27" s="27">
        <v>24</v>
      </c>
      <c r="N27" s="9" t="e">
        <f t="shared" si="0"/>
        <v>#DIV/0!</v>
      </c>
      <c r="O27" s="5" t="e">
        <f t="shared" si="4"/>
        <v>#DIV/0!</v>
      </c>
      <c r="Q27" s="64">
        <v>-0.06</v>
      </c>
      <c r="R27" s="65"/>
      <c r="W27" s="27">
        <v>24</v>
      </c>
      <c r="X27" s="9" t="e">
        <f t="shared" si="1"/>
        <v>#DIV/0!</v>
      </c>
      <c r="Y27" s="5" t="e">
        <f t="shared" si="5"/>
        <v>#DIV/0!</v>
      </c>
    </row>
    <row r="28" spans="1:28" x14ac:dyDescent="0.35">
      <c r="A28" s="29"/>
      <c r="B28" s="9"/>
      <c r="C28" s="9"/>
      <c r="D28" s="9"/>
      <c r="E28" s="9"/>
      <c r="F28" s="9"/>
      <c r="G28" s="5"/>
      <c r="I28" s="27">
        <v>25</v>
      </c>
      <c r="J28" s="9" t="e">
        <f t="shared" si="2"/>
        <v>#DIV/0!</v>
      </c>
      <c r="K28" s="5" t="e">
        <f t="shared" si="3"/>
        <v>#DIV/0!</v>
      </c>
      <c r="M28" s="27">
        <v>25</v>
      </c>
      <c r="N28" s="9" t="e">
        <f t="shared" si="0"/>
        <v>#DIV/0!</v>
      </c>
      <c r="O28" s="5" t="e">
        <f t="shared" si="4"/>
        <v>#DIV/0!</v>
      </c>
      <c r="Q28" s="64">
        <v>-0.05</v>
      </c>
      <c r="R28" s="65"/>
      <c r="W28" s="27">
        <v>25</v>
      </c>
      <c r="X28" s="9" t="e">
        <f t="shared" si="1"/>
        <v>#DIV/0!</v>
      </c>
      <c r="Y28" s="5" t="e">
        <f t="shared" si="5"/>
        <v>#DIV/0!</v>
      </c>
    </row>
    <row r="29" spans="1:28" x14ac:dyDescent="0.35">
      <c r="A29" s="29"/>
      <c r="B29" s="9"/>
      <c r="C29" s="9"/>
      <c r="D29" s="9"/>
      <c r="E29" s="9"/>
      <c r="F29" s="9"/>
      <c r="G29" s="5"/>
      <c r="I29" s="26">
        <v>26</v>
      </c>
      <c r="J29" s="9" t="e">
        <f t="shared" si="2"/>
        <v>#DIV/0!</v>
      </c>
      <c r="K29" s="5" t="e">
        <f t="shared" si="3"/>
        <v>#DIV/0!</v>
      </c>
      <c r="M29" s="26">
        <v>26</v>
      </c>
      <c r="N29" s="9" t="e">
        <f t="shared" si="0"/>
        <v>#DIV/0!</v>
      </c>
      <c r="O29" s="5" t="e">
        <f t="shared" si="4"/>
        <v>#DIV/0!</v>
      </c>
      <c r="Q29" s="64">
        <v>-0.04</v>
      </c>
      <c r="R29" s="65"/>
      <c r="W29" s="26">
        <v>26</v>
      </c>
      <c r="X29" s="9" t="e">
        <f t="shared" si="1"/>
        <v>#DIV/0!</v>
      </c>
      <c r="Y29" s="5" t="e">
        <f t="shared" si="5"/>
        <v>#DIV/0!</v>
      </c>
    </row>
    <row r="30" spans="1:28" x14ac:dyDescent="0.35">
      <c r="A30" s="29"/>
      <c r="B30" s="9"/>
      <c r="C30" s="9"/>
      <c r="D30" s="9"/>
      <c r="E30" s="9"/>
      <c r="F30" s="9"/>
      <c r="G30" s="5"/>
      <c r="I30" s="26">
        <v>27</v>
      </c>
      <c r="J30" s="9" t="e">
        <f t="shared" si="2"/>
        <v>#DIV/0!</v>
      </c>
      <c r="K30" s="5" t="e">
        <f t="shared" si="3"/>
        <v>#DIV/0!</v>
      </c>
      <c r="M30" s="26">
        <v>27</v>
      </c>
      <c r="N30" s="9" t="e">
        <f t="shared" si="0"/>
        <v>#DIV/0!</v>
      </c>
      <c r="O30" s="5" t="e">
        <f t="shared" si="4"/>
        <v>#DIV/0!</v>
      </c>
      <c r="Q30" s="64">
        <v>-0.03</v>
      </c>
      <c r="R30" s="65"/>
      <c r="W30" s="26">
        <v>27</v>
      </c>
      <c r="X30" s="9" t="e">
        <f t="shared" si="1"/>
        <v>#DIV/0!</v>
      </c>
      <c r="Y30" s="5" t="e">
        <f t="shared" si="5"/>
        <v>#DIV/0!</v>
      </c>
    </row>
    <row r="31" spans="1:28" x14ac:dyDescent="0.35">
      <c r="A31" s="29"/>
      <c r="B31" s="9"/>
      <c r="C31" s="9"/>
      <c r="D31" s="9"/>
      <c r="E31" s="9"/>
      <c r="F31" s="9"/>
      <c r="G31" s="5"/>
      <c r="I31" s="26">
        <v>28</v>
      </c>
      <c r="J31" s="9" t="e">
        <f t="shared" si="2"/>
        <v>#DIV/0!</v>
      </c>
      <c r="K31" s="5" t="e">
        <f t="shared" si="3"/>
        <v>#DIV/0!</v>
      </c>
      <c r="M31" s="26">
        <v>28</v>
      </c>
      <c r="N31" s="9" t="e">
        <f t="shared" si="0"/>
        <v>#DIV/0!</v>
      </c>
      <c r="O31" s="5" t="e">
        <f t="shared" si="4"/>
        <v>#DIV/0!</v>
      </c>
      <c r="Q31" s="64">
        <v>-0.02</v>
      </c>
      <c r="R31" s="65"/>
      <c r="W31" s="26">
        <v>28</v>
      </c>
      <c r="X31" s="9" t="e">
        <f t="shared" si="1"/>
        <v>#DIV/0!</v>
      </c>
      <c r="Y31" s="5" t="e">
        <f t="shared" si="5"/>
        <v>#DIV/0!</v>
      </c>
    </row>
    <row r="32" spans="1:28" x14ac:dyDescent="0.35">
      <c r="A32" s="29"/>
      <c r="B32" s="9"/>
      <c r="C32" s="9"/>
      <c r="D32" s="9"/>
      <c r="E32" s="9"/>
      <c r="F32" s="9"/>
      <c r="G32" s="5"/>
      <c r="I32" s="27">
        <v>29</v>
      </c>
      <c r="J32" s="9" t="e">
        <f t="shared" si="2"/>
        <v>#DIV/0!</v>
      </c>
      <c r="K32" s="5" t="e">
        <f t="shared" si="3"/>
        <v>#DIV/0!</v>
      </c>
      <c r="M32" s="27">
        <v>29</v>
      </c>
      <c r="N32" s="9" t="e">
        <f t="shared" si="0"/>
        <v>#DIV/0!</v>
      </c>
      <c r="O32" s="5" t="e">
        <f t="shared" si="4"/>
        <v>#DIV/0!</v>
      </c>
      <c r="Q32" s="64">
        <v>-0.01</v>
      </c>
      <c r="R32" s="65"/>
      <c r="W32" s="27">
        <v>29</v>
      </c>
      <c r="X32" s="9" t="e">
        <f t="shared" si="1"/>
        <v>#DIV/0!</v>
      </c>
      <c r="Y32" s="5" t="e">
        <f t="shared" si="5"/>
        <v>#DIV/0!</v>
      </c>
    </row>
    <row r="33" spans="1:25" x14ac:dyDescent="0.35">
      <c r="A33" s="29"/>
      <c r="B33" s="9"/>
      <c r="C33" s="9"/>
      <c r="D33" s="9"/>
      <c r="E33" s="9"/>
      <c r="F33" s="9"/>
      <c r="G33" s="5"/>
      <c r="I33" s="27">
        <v>30</v>
      </c>
      <c r="J33" s="9" t="e">
        <f t="shared" si="2"/>
        <v>#DIV/0!</v>
      </c>
      <c r="K33" s="5" t="e">
        <f t="shared" si="3"/>
        <v>#DIV/0!</v>
      </c>
      <c r="M33" s="27">
        <v>30</v>
      </c>
      <c r="N33" s="9" t="e">
        <f t="shared" si="0"/>
        <v>#DIV/0!</v>
      </c>
      <c r="O33" s="5" t="e">
        <f t="shared" si="4"/>
        <v>#DIV/0!</v>
      </c>
      <c r="Q33" s="64">
        <v>0</v>
      </c>
      <c r="R33" s="65"/>
      <c r="W33" s="27">
        <v>30</v>
      </c>
      <c r="X33" s="9" t="e">
        <f t="shared" si="1"/>
        <v>#DIV/0!</v>
      </c>
      <c r="Y33" s="5" t="e">
        <f t="shared" si="5"/>
        <v>#DIV/0!</v>
      </c>
    </row>
    <row r="34" spans="1:25" x14ac:dyDescent="0.35">
      <c r="A34" s="29"/>
      <c r="B34" s="9"/>
      <c r="C34" s="9"/>
      <c r="D34" s="9"/>
      <c r="E34" s="9"/>
      <c r="F34" s="9"/>
      <c r="G34" s="5"/>
      <c r="I34" s="26">
        <v>31</v>
      </c>
      <c r="J34" s="9" t="e">
        <f t="shared" si="2"/>
        <v>#DIV/0!</v>
      </c>
      <c r="K34" s="5" t="e">
        <f t="shared" si="3"/>
        <v>#DIV/0!</v>
      </c>
      <c r="M34" s="26">
        <v>31</v>
      </c>
      <c r="N34" s="9" t="e">
        <f t="shared" si="0"/>
        <v>#DIV/0!</v>
      </c>
      <c r="O34" s="5" t="e">
        <f t="shared" si="4"/>
        <v>#DIV/0!</v>
      </c>
      <c r="Q34" s="64">
        <v>0.01</v>
      </c>
      <c r="R34" s="65"/>
      <c r="W34" s="26">
        <v>31</v>
      </c>
      <c r="X34" s="9" t="e">
        <f t="shared" si="1"/>
        <v>#DIV/0!</v>
      </c>
      <c r="Y34" s="5" t="e">
        <f t="shared" si="5"/>
        <v>#DIV/0!</v>
      </c>
    </row>
    <row r="35" spans="1:25" x14ac:dyDescent="0.35">
      <c r="A35" s="29"/>
      <c r="B35" s="9"/>
      <c r="C35" s="9"/>
      <c r="D35" s="9"/>
      <c r="E35" s="9"/>
      <c r="F35" s="9"/>
      <c r="G35" s="5"/>
      <c r="I35" s="26">
        <v>32</v>
      </c>
      <c r="J35" s="9" t="e">
        <f t="shared" si="2"/>
        <v>#DIV/0!</v>
      </c>
      <c r="K35" s="5" t="e">
        <f t="shared" si="3"/>
        <v>#DIV/0!</v>
      </c>
      <c r="M35" s="26">
        <v>32</v>
      </c>
      <c r="N35" s="9" t="e">
        <f t="shared" si="0"/>
        <v>#DIV/0!</v>
      </c>
      <c r="O35" s="5" t="e">
        <f t="shared" si="4"/>
        <v>#DIV/0!</v>
      </c>
      <c r="Q35" s="64">
        <v>0.02</v>
      </c>
      <c r="R35" s="65"/>
      <c r="W35" s="26">
        <v>32</v>
      </c>
      <c r="X35" s="9" t="e">
        <f t="shared" si="1"/>
        <v>#DIV/0!</v>
      </c>
      <c r="Y35" s="5" t="e">
        <f t="shared" si="5"/>
        <v>#DIV/0!</v>
      </c>
    </row>
    <row r="36" spans="1:25" x14ac:dyDescent="0.35">
      <c r="A36" s="29"/>
      <c r="B36" s="9"/>
      <c r="C36" s="9"/>
      <c r="D36" s="9"/>
      <c r="E36" s="9"/>
      <c r="F36" s="9"/>
      <c r="G36" s="5"/>
      <c r="I36" s="26">
        <v>33</v>
      </c>
      <c r="J36" s="9" t="e">
        <f t="shared" si="2"/>
        <v>#DIV/0!</v>
      </c>
      <c r="K36" s="5" t="e">
        <f t="shared" si="3"/>
        <v>#DIV/0!</v>
      </c>
      <c r="M36" s="26">
        <v>33</v>
      </c>
      <c r="N36" s="9" t="e">
        <f t="shared" ref="N36:N67" si="6">(F36-F35)/F35</f>
        <v>#DIV/0!</v>
      </c>
      <c r="O36" s="5" t="e">
        <f t="shared" si="4"/>
        <v>#DIV/0!</v>
      </c>
      <c r="Q36" s="64">
        <v>0.03</v>
      </c>
      <c r="R36" s="65"/>
      <c r="W36" s="26">
        <v>33</v>
      </c>
      <c r="X36" s="9" t="e">
        <f t="shared" ref="X36:X67" si="7">IF(J36&lt;$R$3,(J36-$R$3),0)</f>
        <v>#DIV/0!</v>
      </c>
      <c r="Y36" s="5" t="e">
        <f t="shared" si="5"/>
        <v>#DIV/0!</v>
      </c>
    </row>
    <row r="37" spans="1:25" x14ac:dyDescent="0.35">
      <c r="A37" s="29"/>
      <c r="B37" s="9"/>
      <c r="C37" s="9"/>
      <c r="D37" s="9"/>
      <c r="E37" s="9"/>
      <c r="F37" s="9"/>
      <c r="G37" s="5"/>
      <c r="I37" s="27">
        <v>34</v>
      </c>
      <c r="J37" s="9" t="e">
        <f t="shared" si="2"/>
        <v>#DIV/0!</v>
      </c>
      <c r="K37" s="5" t="e">
        <f t="shared" si="3"/>
        <v>#DIV/0!</v>
      </c>
      <c r="M37" s="27">
        <v>34</v>
      </c>
      <c r="N37" s="9" t="e">
        <f t="shared" si="6"/>
        <v>#DIV/0!</v>
      </c>
      <c r="O37" s="5" t="e">
        <f t="shared" si="4"/>
        <v>#DIV/0!</v>
      </c>
      <c r="Q37" s="64">
        <v>0.04</v>
      </c>
      <c r="R37" s="65"/>
      <c r="W37" s="27">
        <v>34</v>
      </c>
      <c r="X37" s="9" t="e">
        <f t="shared" si="7"/>
        <v>#DIV/0!</v>
      </c>
      <c r="Y37" s="5" t="e">
        <f t="shared" si="5"/>
        <v>#DIV/0!</v>
      </c>
    </row>
    <row r="38" spans="1:25" x14ac:dyDescent="0.35">
      <c r="A38" s="29"/>
      <c r="B38" s="9"/>
      <c r="C38" s="9"/>
      <c r="D38" s="9"/>
      <c r="E38" s="9"/>
      <c r="F38" s="9"/>
      <c r="G38" s="5"/>
      <c r="I38" s="27">
        <v>35</v>
      </c>
      <c r="J38" s="9" t="e">
        <f t="shared" si="2"/>
        <v>#DIV/0!</v>
      </c>
      <c r="K38" s="5" t="e">
        <f t="shared" si="3"/>
        <v>#DIV/0!</v>
      </c>
      <c r="M38" s="27">
        <v>35</v>
      </c>
      <c r="N38" s="9" t="e">
        <f t="shared" si="6"/>
        <v>#DIV/0!</v>
      </c>
      <c r="O38" s="5" t="e">
        <f t="shared" si="4"/>
        <v>#DIV/0!</v>
      </c>
      <c r="Q38" s="64">
        <v>0.05</v>
      </c>
      <c r="R38" s="65"/>
      <c r="W38" s="27">
        <v>35</v>
      </c>
      <c r="X38" s="9" t="e">
        <f t="shared" si="7"/>
        <v>#DIV/0!</v>
      </c>
      <c r="Y38" s="5" t="e">
        <f t="shared" si="5"/>
        <v>#DIV/0!</v>
      </c>
    </row>
    <row r="39" spans="1:25" x14ac:dyDescent="0.35">
      <c r="A39" s="29"/>
      <c r="B39" s="9"/>
      <c r="C39" s="9"/>
      <c r="D39" s="9"/>
      <c r="E39" s="9"/>
      <c r="F39" s="9"/>
      <c r="G39" s="5"/>
      <c r="I39" s="26">
        <v>36</v>
      </c>
      <c r="J39" s="9" t="e">
        <f t="shared" si="2"/>
        <v>#DIV/0!</v>
      </c>
      <c r="K39" s="5" t="e">
        <f t="shared" si="3"/>
        <v>#DIV/0!</v>
      </c>
      <c r="M39" s="26">
        <v>36</v>
      </c>
      <c r="N39" s="9" t="e">
        <f t="shared" si="6"/>
        <v>#DIV/0!</v>
      </c>
      <c r="O39" s="5" t="e">
        <f t="shared" si="4"/>
        <v>#DIV/0!</v>
      </c>
      <c r="Q39" s="64">
        <v>0.06</v>
      </c>
      <c r="R39" s="65"/>
      <c r="W39" s="26">
        <v>36</v>
      </c>
      <c r="X39" s="9" t="e">
        <f t="shared" si="7"/>
        <v>#DIV/0!</v>
      </c>
      <c r="Y39" s="5" t="e">
        <f t="shared" si="5"/>
        <v>#DIV/0!</v>
      </c>
    </row>
    <row r="40" spans="1:25" x14ac:dyDescent="0.35">
      <c r="A40" s="29"/>
      <c r="B40" s="9"/>
      <c r="C40" s="9"/>
      <c r="D40" s="9"/>
      <c r="E40" s="9"/>
      <c r="F40" s="9"/>
      <c r="G40" s="5"/>
      <c r="I40" s="26">
        <v>37</v>
      </c>
      <c r="J40" s="9" t="e">
        <f t="shared" si="2"/>
        <v>#DIV/0!</v>
      </c>
      <c r="K40" s="5" t="e">
        <f t="shared" si="3"/>
        <v>#DIV/0!</v>
      </c>
      <c r="M40" s="26">
        <v>37</v>
      </c>
      <c r="N40" s="9" t="e">
        <f t="shared" si="6"/>
        <v>#DIV/0!</v>
      </c>
      <c r="O40" s="5" t="e">
        <f t="shared" si="4"/>
        <v>#DIV/0!</v>
      </c>
      <c r="Q40" s="64">
        <v>7.0000000000000007E-2</v>
      </c>
      <c r="R40" s="65"/>
      <c r="W40" s="26">
        <v>37</v>
      </c>
      <c r="X40" s="9" t="e">
        <f t="shared" si="7"/>
        <v>#DIV/0!</v>
      </c>
      <c r="Y40" s="5" t="e">
        <f t="shared" si="5"/>
        <v>#DIV/0!</v>
      </c>
    </row>
    <row r="41" spans="1:25" x14ac:dyDescent="0.35">
      <c r="A41" s="29"/>
      <c r="B41" s="9"/>
      <c r="C41" s="9"/>
      <c r="D41" s="9"/>
      <c r="E41" s="9"/>
      <c r="F41" s="9"/>
      <c r="G41" s="5"/>
      <c r="I41" s="26">
        <v>38</v>
      </c>
      <c r="J41" s="9" t="e">
        <f t="shared" si="2"/>
        <v>#DIV/0!</v>
      </c>
      <c r="K41" s="5" t="e">
        <f t="shared" si="3"/>
        <v>#DIV/0!</v>
      </c>
      <c r="M41" s="26">
        <v>38</v>
      </c>
      <c r="N41" s="9" t="e">
        <f t="shared" si="6"/>
        <v>#DIV/0!</v>
      </c>
      <c r="O41" s="5" t="e">
        <f t="shared" si="4"/>
        <v>#DIV/0!</v>
      </c>
      <c r="Q41" s="64">
        <v>0.08</v>
      </c>
      <c r="R41" s="65"/>
      <c r="W41" s="26">
        <v>38</v>
      </c>
      <c r="X41" s="9" t="e">
        <f t="shared" si="7"/>
        <v>#DIV/0!</v>
      </c>
      <c r="Y41" s="5" t="e">
        <f t="shared" si="5"/>
        <v>#DIV/0!</v>
      </c>
    </row>
    <row r="42" spans="1:25" x14ac:dyDescent="0.35">
      <c r="A42" s="29"/>
      <c r="B42" s="9"/>
      <c r="C42" s="9"/>
      <c r="D42" s="9"/>
      <c r="E42" s="9"/>
      <c r="F42" s="9"/>
      <c r="G42" s="5"/>
      <c r="I42" s="27">
        <v>39</v>
      </c>
      <c r="J42" s="9" t="e">
        <f t="shared" si="2"/>
        <v>#DIV/0!</v>
      </c>
      <c r="K42" s="5" t="e">
        <f t="shared" si="3"/>
        <v>#DIV/0!</v>
      </c>
      <c r="M42" s="27">
        <v>39</v>
      </c>
      <c r="N42" s="9" t="e">
        <f t="shared" si="6"/>
        <v>#DIV/0!</v>
      </c>
      <c r="O42" s="5" t="e">
        <f t="shared" si="4"/>
        <v>#DIV/0!</v>
      </c>
      <c r="Q42" s="64">
        <v>0.09</v>
      </c>
      <c r="R42" s="65"/>
      <c r="W42" s="27">
        <v>39</v>
      </c>
      <c r="X42" s="9" t="e">
        <f t="shared" si="7"/>
        <v>#DIV/0!</v>
      </c>
      <c r="Y42" s="5" t="e">
        <f t="shared" si="5"/>
        <v>#DIV/0!</v>
      </c>
    </row>
    <row r="43" spans="1:25" x14ac:dyDescent="0.35">
      <c r="A43" s="29"/>
      <c r="B43" s="9"/>
      <c r="C43" s="9"/>
      <c r="D43" s="9"/>
      <c r="E43" s="9"/>
      <c r="F43" s="9"/>
      <c r="G43" s="5"/>
      <c r="I43" s="27">
        <v>40</v>
      </c>
      <c r="J43" s="9" t="e">
        <f t="shared" si="2"/>
        <v>#DIV/0!</v>
      </c>
      <c r="K43" s="5" t="e">
        <f t="shared" si="3"/>
        <v>#DIV/0!</v>
      </c>
      <c r="M43" s="27">
        <v>40</v>
      </c>
      <c r="N43" s="9" t="e">
        <f t="shared" si="6"/>
        <v>#DIV/0!</v>
      </c>
      <c r="O43" s="5" t="e">
        <f t="shared" si="4"/>
        <v>#DIV/0!</v>
      </c>
      <c r="Q43" s="64">
        <v>0.1</v>
      </c>
      <c r="R43" s="65"/>
      <c r="W43" s="27">
        <v>40</v>
      </c>
      <c r="X43" s="9" t="e">
        <f t="shared" si="7"/>
        <v>#DIV/0!</v>
      </c>
      <c r="Y43" s="5" t="e">
        <f t="shared" si="5"/>
        <v>#DIV/0!</v>
      </c>
    </row>
    <row r="44" spans="1:25" ht="16" thickBot="1" x14ac:dyDescent="0.4">
      <c r="A44" s="29"/>
      <c r="B44" s="9"/>
      <c r="C44" s="9"/>
      <c r="D44" s="9"/>
      <c r="E44" s="9"/>
      <c r="F44" s="9"/>
      <c r="G44" s="5"/>
      <c r="I44" s="26">
        <v>41</v>
      </c>
      <c r="J44" s="9" t="e">
        <f t="shared" si="2"/>
        <v>#DIV/0!</v>
      </c>
      <c r="K44" s="5" t="e">
        <f t="shared" si="3"/>
        <v>#DIV/0!</v>
      </c>
      <c r="M44" s="26">
        <v>41</v>
      </c>
      <c r="N44" s="9" t="e">
        <f t="shared" si="6"/>
        <v>#DIV/0!</v>
      </c>
      <c r="O44" s="5" t="e">
        <f t="shared" si="4"/>
        <v>#DIV/0!</v>
      </c>
      <c r="Q44" s="66" t="s">
        <v>116</v>
      </c>
      <c r="R44" s="67">
        <v>0</v>
      </c>
      <c r="W44" s="26">
        <v>41</v>
      </c>
      <c r="X44" s="9" t="e">
        <f t="shared" si="7"/>
        <v>#DIV/0!</v>
      </c>
      <c r="Y44" s="5" t="e">
        <f t="shared" si="5"/>
        <v>#DIV/0!</v>
      </c>
    </row>
    <row r="45" spans="1:25" x14ac:dyDescent="0.35">
      <c r="A45" s="29"/>
      <c r="B45" s="9"/>
      <c r="C45" s="9"/>
      <c r="D45" s="9"/>
      <c r="E45" s="9"/>
      <c r="F45" s="9"/>
      <c r="G45" s="5"/>
      <c r="I45" s="26">
        <v>42</v>
      </c>
      <c r="J45" s="9" t="e">
        <f t="shared" si="2"/>
        <v>#DIV/0!</v>
      </c>
      <c r="K45" s="5" t="e">
        <f t="shared" si="3"/>
        <v>#DIV/0!</v>
      </c>
      <c r="M45" s="26">
        <v>42</v>
      </c>
      <c r="N45" s="9" t="e">
        <f t="shared" si="6"/>
        <v>#DIV/0!</v>
      </c>
      <c r="O45" s="5" t="e">
        <f t="shared" si="4"/>
        <v>#DIV/0!</v>
      </c>
      <c r="W45" s="26">
        <v>42</v>
      </c>
      <c r="X45" s="9" t="e">
        <f t="shared" si="7"/>
        <v>#DIV/0!</v>
      </c>
      <c r="Y45" s="5" t="e">
        <f t="shared" si="5"/>
        <v>#DIV/0!</v>
      </c>
    </row>
    <row r="46" spans="1:25" x14ac:dyDescent="0.35">
      <c r="A46" s="29"/>
      <c r="B46" s="9"/>
      <c r="C46" s="9"/>
      <c r="D46" s="9"/>
      <c r="E46" s="9"/>
      <c r="F46" s="9"/>
      <c r="G46" s="5"/>
      <c r="I46" s="26">
        <v>43</v>
      </c>
      <c r="J46" s="9" t="e">
        <f t="shared" si="2"/>
        <v>#DIV/0!</v>
      </c>
      <c r="K46" s="5" t="e">
        <f t="shared" si="3"/>
        <v>#DIV/0!</v>
      </c>
      <c r="M46" s="26">
        <v>43</v>
      </c>
      <c r="N46" s="9" t="e">
        <f t="shared" si="6"/>
        <v>#DIV/0!</v>
      </c>
      <c r="O46" s="5" t="e">
        <f t="shared" si="4"/>
        <v>#DIV/0!</v>
      </c>
      <c r="W46" s="26">
        <v>43</v>
      </c>
      <c r="X46" s="9" t="e">
        <f t="shared" si="7"/>
        <v>#DIV/0!</v>
      </c>
      <c r="Y46" s="5" t="e">
        <f t="shared" si="5"/>
        <v>#DIV/0!</v>
      </c>
    </row>
    <row r="47" spans="1:25" x14ac:dyDescent="0.35">
      <c r="A47" s="29"/>
      <c r="B47" s="9"/>
      <c r="C47" s="9"/>
      <c r="D47" s="9"/>
      <c r="E47" s="9"/>
      <c r="F47" s="9"/>
      <c r="G47" s="5"/>
      <c r="I47" s="27">
        <v>44</v>
      </c>
      <c r="J47" s="9" t="e">
        <f t="shared" si="2"/>
        <v>#DIV/0!</v>
      </c>
      <c r="K47" s="5" t="e">
        <f t="shared" si="3"/>
        <v>#DIV/0!</v>
      </c>
      <c r="M47" s="27">
        <v>44</v>
      </c>
      <c r="N47" s="9" t="e">
        <f t="shared" si="6"/>
        <v>#DIV/0!</v>
      </c>
      <c r="O47" s="5" t="e">
        <f t="shared" si="4"/>
        <v>#DIV/0!</v>
      </c>
      <c r="W47" s="27">
        <v>44</v>
      </c>
      <c r="X47" s="9" t="e">
        <f t="shared" si="7"/>
        <v>#DIV/0!</v>
      </c>
      <c r="Y47" s="5" t="e">
        <f t="shared" si="5"/>
        <v>#DIV/0!</v>
      </c>
    </row>
    <row r="48" spans="1:25" x14ac:dyDescent="0.35">
      <c r="A48" s="29"/>
      <c r="B48" s="9"/>
      <c r="C48" s="9"/>
      <c r="D48" s="9"/>
      <c r="E48" s="9"/>
      <c r="F48" s="9"/>
      <c r="G48" s="5"/>
      <c r="I48" s="27">
        <v>45</v>
      </c>
      <c r="J48" s="9" t="e">
        <f t="shared" si="2"/>
        <v>#DIV/0!</v>
      </c>
      <c r="K48" s="5" t="e">
        <f t="shared" si="3"/>
        <v>#DIV/0!</v>
      </c>
      <c r="M48" s="27">
        <v>45</v>
      </c>
      <c r="N48" s="9" t="e">
        <f t="shared" si="6"/>
        <v>#DIV/0!</v>
      </c>
      <c r="O48" s="5" t="e">
        <f t="shared" si="4"/>
        <v>#DIV/0!</v>
      </c>
      <c r="W48" s="27">
        <v>45</v>
      </c>
      <c r="X48" s="9" t="e">
        <f t="shared" si="7"/>
        <v>#DIV/0!</v>
      </c>
      <c r="Y48" s="5" t="e">
        <f t="shared" si="5"/>
        <v>#DIV/0!</v>
      </c>
    </row>
    <row r="49" spans="1:25" x14ac:dyDescent="0.35">
      <c r="A49" s="29"/>
      <c r="B49" s="9"/>
      <c r="C49" s="9"/>
      <c r="D49" s="9"/>
      <c r="E49" s="9"/>
      <c r="F49" s="9"/>
      <c r="G49" s="5"/>
      <c r="I49" s="26">
        <v>46</v>
      </c>
      <c r="J49" s="9" t="e">
        <f t="shared" si="2"/>
        <v>#DIV/0!</v>
      </c>
      <c r="K49" s="5" t="e">
        <f t="shared" si="3"/>
        <v>#DIV/0!</v>
      </c>
      <c r="M49" s="26">
        <v>46</v>
      </c>
      <c r="N49" s="9" t="e">
        <f t="shared" si="6"/>
        <v>#DIV/0!</v>
      </c>
      <c r="O49" s="5" t="e">
        <f t="shared" si="4"/>
        <v>#DIV/0!</v>
      </c>
      <c r="W49" s="26">
        <v>46</v>
      </c>
      <c r="X49" s="9" t="e">
        <f t="shared" si="7"/>
        <v>#DIV/0!</v>
      </c>
      <c r="Y49" s="5" t="e">
        <f t="shared" si="5"/>
        <v>#DIV/0!</v>
      </c>
    </row>
    <row r="50" spans="1:25" x14ac:dyDescent="0.35">
      <c r="A50" s="29"/>
      <c r="B50" s="9"/>
      <c r="C50" s="9"/>
      <c r="D50" s="9"/>
      <c r="E50" s="9"/>
      <c r="F50" s="9"/>
      <c r="G50" s="5"/>
      <c r="I50" s="26">
        <v>47</v>
      </c>
      <c r="J50" s="9" t="e">
        <f t="shared" si="2"/>
        <v>#DIV/0!</v>
      </c>
      <c r="K50" s="5" t="e">
        <f t="shared" si="3"/>
        <v>#DIV/0!</v>
      </c>
      <c r="M50" s="26">
        <v>47</v>
      </c>
      <c r="N50" s="9" t="e">
        <f t="shared" si="6"/>
        <v>#DIV/0!</v>
      </c>
      <c r="O50" s="5" t="e">
        <f t="shared" si="4"/>
        <v>#DIV/0!</v>
      </c>
      <c r="W50" s="26">
        <v>47</v>
      </c>
      <c r="X50" s="9" t="e">
        <f t="shared" si="7"/>
        <v>#DIV/0!</v>
      </c>
      <c r="Y50" s="5" t="e">
        <f t="shared" si="5"/>
        <v>#DIV/0!</v>
      </c>
    </row>
    <row r="51" spans="1:25" x14ac:dyDescent="0.35">
      <c r="A51" s="29"/>
      <c r="B51" s="9"/>
      <c r="C51" s="9"/>
      <c r="D51" s="9"/>
      <c r="E51" s="9"/>
      <c r="F51" s="9"/>
      <c r="G51" s="5"/>
      <c r="I51" s="26">
        <v>48</v>
      </c>
      <c r="J51" s="9" t="e">
        <f t="shared" si="2"/>
        <v>#DIV/0!</v>
      </c>
      <c r="K51" s="5" t="e">
        <f t="shared" si="3"/>
        <v>#DIV/0!</v>
      </c>
      <c r="M51" s="26">
        <v>48</v>
      </c>
      <c r="N51" s="9" t="e">
        <f t="shared" si="6"/>
        <v>#DIV/0!</v>
      </c>
      <c r="O51" s="5" t="e">
        <f t="shared" si="4"/>
        <v>#DIV/0!</v>
      </c>
      <c r="W51" s="26">
        <v>48</v>
      </c>
      <c r="X51" s="9" t="e">
        <f t="shared" si="7"/>
        <v>#DIV/0!</v>
      </c>
      <c r="Y51" s="5" t="e">
        <f t="shared" si="5"/>
        <v>#DIV/0!</v>
      </c>
    </row>
    <row r="52" spans="1:25" x14ac:dyDescent="0.35">
      <c r="A52" s="29"/>
      <c r="B52" s="9"/>
      <c r="C52" s="9"/>
      <c r="D52" s="9"/>
      <c r="E52" s="9"/>
      <c r="F52" s="9"/>
      <c r="G52" s="5"/>
      <c r="I52" s="27">
        <v>49</v>
      </c>
      <c r="J52" s="9" t="e">
        <f t="shared" si="2"/>
        <v>#DIV/0!</v>
      </c>
      <c r="K52" s="5" t="e">
        <f t="shared" si="3"/>
        <v>#DIV/0!</v>
      </c>
      <c r="M52" s="27">
        <v>49</v>
      </c>
      <c r="N52" s="9" t="e">
        <f t="shared" si="6"/>
        <v>#DIV/0!</v>
      </c>
      <c r="O52" s="5" t="e">
        <f t="shared" si="4"/>
        <v>#DIV/0!</v>
      </c>
      <c r="W52" s="27">
        <v>49</v>
      </c>
      <c r="X52" s="9" t="e">
        <f t="shared" si="7"/>
        <v>#DIV/0!</v>
      </c>
      <c r="Y52" s="5" t="e">
        <f t="shared" si="5"/>
        <v>#DIV/0!</v>
      </c>
    </row>
    <row r="53" spans="1:25" x14ac:dyDescent="0.35">
      <c r="A53" s="29"/>
      <c r="B53" s="9"/>
      <c r="C53" s="9"/>
      <c r="D53" s="9"/>
      <c r="E53" s="9"/>
      <c r="F53" s="9"/>
      <c r="G53" s="5"/>
      <c r="I53" s="27">
        <v>50</v>
      </c>
      <c r="J53" s="9" t="e">
        <f t="shared" si="2"/>
        <v>#DIV/0!</v>
      </c>
      <c r="K53" s="5" t="e">
        <f t="shared" si="3"/>
        <v>#DIV/0!</v>
      </c>
      <c r="M53" s="27">
        <v>50</v>
      </c>
      <c r="N53" s="9" t="e">
        <f t="shared" si="6"/>
        <v>#DIV/0!</v>
      </c>
      <c r="O53" s="5" t="e">
        <f t="shared" si="4"/>
        <v>#DIV/0!</v>
      </c>
      <c r="W53" s="27">
        <v>50</v>
      </c>
      <c r="X53" s="9" t="e">
        <f t="shared" si="7"/>
        <v>#DIV/0!</v>
      </c>
      <c r="Y53" s="5" t="e">
        <f t="shared" si="5"/>
        <v>#DIV/0!</v>
      </c>
    </row>
    <row r="54" spans="1:25" x14ac:dyDescent="0.35">
      <c r="A54" s="29"/>
      <c r="B54" s="9"/>
      <c r="C54" s="9"/>
      <c r="D54" s="9"/>
      <c r="E54" s="9"/>
      <c r="F54" s="9"/>
      <c r="G54" s="5"/>
      <c r="I54" s="26">
        <v>51</v>
      </c>
      <c r="J54" s="9" t="e">
        <f t="shared" si="2"/>
        <v>#DIV/0!</v>
      </c>
      <c r="K54" s="5" t="e">
        <f t="shared" si="3"/>
        <v>#DIV/0!</v>
      </c>
      <c r="M54" s="26">
        <v>51</v>
      </c>
      <c r="N54" s="9" t="e">
        <f t="shared" si="6"/>
        <v>#DIV/0!</v>
      </c>
      <c r="O54" s="5" t="e">
        <f t="shared" si="4"/>
        <v>#DIV/0!</v>
      </c>
      <c r="W54" s="26">
        <v>51</v>
      </c>
      <c r="X54" s="9" t="e">
        <f t="shared" si="7"/>
        <v>#DIV/0!</v>
      </c>
      <c r="Y54" s="5" t="e">
        <f t="shared" si="5"/>
        <v>#DIV/0!</v>
      </c>
    </row>
    <row r="55" spans="1:25" x14ac:dyDescent="0.35">
      <c r="A55" s="29"/>
      <c r="B55" s="9"/>
      <c r="C55" s="9"/>
      <c r="D55" s="9"/>
      <c r="E55" s="9"/>
      <c r="F55" s="9"/>
      <c r="G55" s="5"/>
      <c r="I55" s="26">
        <v>52</v>
      </c>
      <c r="J55" s="9" t="e">
        <f t="shared" si="2"/>
        <v>#DIV/0!</v>
      </c>
      <c r="K55" s="5" t="e">
        <f t="shared" si="3"/>
        <v>#DIV/0!</v>
      </c>
      <c r="M55" s="26">
        <v>52</v>
      </c>
      <c r="N55" s="9" t="e">
        <f t="shared" si="6"/>
        <v>#DIV/0!</v>
      </c>
      <c r="O55" s="5" t="e">
        <f t="shared" si="4"/>
        <v>#DIV/0!</v>
      </c>
      <c r="W55" s="26">
        <v>52</v>
      </c>
      <c r="X55" s="9" t="e">
        <f t="shared" si="7"/>
        <v>#DIV/0!</v>
      </c>
      <c r="Y55" s="5" t="e">
        <f t="shared" si="5"/>
        <v>#DIV/0!</v>
      </c>
    </row>
    <row r="56" spans="1:25" x14ac:dyDescent="0.35">
      <c r="A56" s="29"/>
      <c r="B56" s="9"/>
      <c r="C56" s="9"/>
      <c r="D56" s="9"/>
      <c r="E56" s="9"/>
      <c r="F56" s="9"/>
      <c r="G56" s="5"/>
      <c r="I56" s="26">
        <v>53</v>
      </c>
      <c r="J56" s="9" t="e">
        <f t="shared" si="2"/>
        <v>#DIV/0!</v>
      </c>
      <c r="K56" s="5" t="e">
        <f t="shared" si="3"/>
        <v>#DIV/0!</v>
      </c>
      <c r="M56" s="26">
        <v>53</v>
      </c>
      <c r="N56" s="9" t="e">
        <f t="shared" si="6"/>
        <v>#DIV/0!</v>
      </c>
      <c r="O56" s="5" t="e">
        <f t="shared" si="4"/>
        <v>#DIV/0!</v>
      </c>
      <c r="W56" s="26">
        <v>53</v>
      </c>
      <c r="X56" s="9" t="e">
        <f t="shared" si="7"/>
        <v>#DIV/0!</v>
      </c>
      <c r="Y56" s="5" t="e">
        <f t="shared" si="5"/>
        <v>#DIV/0!</v>
      </c>
    </row>
    <row r="57" spans="1:25" x14ac:dyDescent="0.35">
      <c r="A57" s="29"/>
      <c r="B57" s="9"/>
      <c r="C57" s="9"/>
      <c r="D57" s="9"/>
      <c r="E57" s="9"/>
      <c r="F57" s="9"/>
      <c r="G57" s="5"/>
      <c r="I57" s="27">
        <v>54</v>
      </c>
      <c r="J57" s="9" t="e">
        <f t="shared" si="2"/>
        <v>#DIV/0!</v>
      </c>
      <c r="K57" s="5" t="e">
        <f t="shared" si="3"/>
        <v>#DIV/0!</v>
      </c>
      <c r="M57" s="27">
        <v>54</v>
      </c>
      <c r="N57" s="9" t="e">
        <f t="shared" si="6"/>
        <v>#DIV/0!</v>
      </c>
      <c r="O57" s="5" t="e">
        <f t="shared" si="4"/>
        <v>#DIV/0!</v>
      </c>
      <c r="W57" s="27">
        <v>54</v>
      </c>
      <c r="X57" s="9" t="e">
        <f t="shared" si="7"/>
        <v>#DIV/0!</v>
      </c>
      <c r="Y57" s="5" t="e">
        <f t="shared" si="5"/>
        <v>#DIV/0!</v>
      </c>
    </row>
    <row r="58" spans="1:25" x14ac:dyDescent="0.35">
      <c r="A58" s="29"/>
      <c r="B58" s="9"/>
      <c r="C58" s="9"/>
      <c r="D58" s="9"/>
      <c r="E58" s="9"/>
      <c r="F58" s="9"/>
      <c r="G58" s="5"/>
      <c r="I58" s="27">
        <v>55</v>
      </c>
      <c r="J58" s="9" t="e">
        <f t="shared" si="2"/>
        <v>#DIV/0!</v>
      </c>
      <c r="K58" s="5" t="e">
        <f t="shared" si="3"/>
        <v>#DIV/0!</v>
      </c>
      <c r="M58" s="27">
        <v>55</v>
      </c>
      <c r="N58" s="9" t="e">
        <f t="shared" si="6"/>
        <v>#DIV/0!</v>
      </c>
      <c r="O58" s="5" t="e">
        <f t="shared" si="4"/>
        <v>#DIV/0!</v>
      </c>
      <c r="W58" s="27">
        <v>55</v>
      </c>
      <c r="X58" s="9" t="e">
        <f t="shared" si="7"/>
        <v>#DIV/0!</v>
      </c>
      <c r="Y58" s="5" t="e">
        <f t="shared" si="5"/>
        <v>#DIV/0!</v>
      </c>
    </row>
    <row r="59" spans="1:25" x14ac:dyDescent="0.35">
      <c r="A59" s="29"/>
      <c r="B59" s="9"/>
      <c r="C59" s="9"/>
      <c r="D59" s="9"/>
      <c r="E59" s="9"/>
      <c r="F59" s="9"/>
      <c r="G59" s="5"/>
      <c r="I59" s="26">
        <v>56</v>
      </c>
      <c r="J59" s="9" t="e">
        <f t="shared" si="2"/>
        <v>#DIV/0!</v>
      </c>
      <c r="K59" s="5" t="e">
        <f t="shared" si="3"/>
        <v>#DIV/0!</v>
      </c>
      <c r="M59" s="26">
        <v>56</v>
      </c>
      <c r="N59" s="9" t="e">
        <f t="shared" si="6"/>
        <v>#DIV/0!</v>
      </c>
      <c r="O59" s="5" t="e">
        <f t="shared" si="4"/>
        <v>#DIV/0!</v>
      </c>
      <c r="W59" s="26">
        <v>56</v>
      </c>
      <c r="X59" s="9" t="e">
        <f t="shared" si="7"/>
        <v>#DIV/0!</v>
      </c>
      <c r="Y59" s="5" t="e">
        <f t="shared" si="5"/>
        <v>#DIV/0!</v>
      </c>
    </row>
    <row r="60" spans="1:25" x14ac:dyDescent="0.35">
      <c r="A60" s="29"/>
      <c r="B60" s="9"/>
      <c r="C60" s="9"/>
      <c r="D60" s="9"/>
      <c r="E60" s="9"/>
      <c r="F60" s="9"/>
      <c r="G60" s="5"/>
      <c r="I60" s="26">
        <v>57</v>
      </c>
      <c r="J60" s="9" t="e">
        <f t="shared" si="2"/>
        <v>#DIV/0!</v>
      </c>
      <c r="K60" s="5" t="e">
        <f t="shared" si="3"/>
        <v>#DIV/0!</v>
      </c>
      <c r="M60" s="26">
        <v>57</v>
      </c>
      <c r="N60" s="9" t="e">
        <f t="shared" si="6"/>
        <v>#DIV/0!</v>
      </c>
      <c r="O60" s="5" t="e">
        <f t="shared" si="4"/>
        <v>#DIV/0!</v>
      </c>
      <c r="W60" s="26">
        <v>57</v>
      </c>
      <c r="X60" s="9" t="e">
        <f t="shared" si="7"/>
        <v>#DIV/0!</v>
      </c>
      <c r="Y60" s="5" t="e">
        <f t="shared" si="5"/>
        <v>#DIV/0!</v>
      </c>
    </row>
    <row r="61" spans="1:25" x14ac:dyDescent="0.35">
      <c r="A61" s="29"/>
      <c r="B61" s="9"/>
      <c r="C61" s="9"/>
      <c r="D61" s="9"/>
      <c r="E61" s="9"/>
      <c r="F61" s="9"/>
      <c r="G61" s="5"/>
      <c r="I61" s="26">
        <v>58</v>
      </c>
      <c r="J61" s="9" t="e">
        <f t="shared" si="2"/>
        <v>#DIV/0!</v>
      </c>
      <c r="K61" s="5" t="e">
        <f t="shared" si="3"/>
        <v>#DIV/0!</v>
      </c>
      <c r="M61" s="26">
        <v>58</v>
      </c>
      <c r="N61" s="9" t="e">
        <f t="shared" si="6"/>
        <v>#DIV/0!</v>
      </c>
      <c r="O61" s="5" t="e">
        <f t="shared" si="4"/>
        <v>#DIV/0!</v>
      </c>
      <c r="W61" s="26">
        <v>58</v>
      </c>
      <c r="X61" s="9" t="e">
        <f t="shared" si="7"/>
        <v>#DIV/0!</v>
      </c>
      <c r="Y61" s="5" t="e">
        <f t="shared" si="5"/>
        <v>#DIV/0!</v>
      </c>
    </row>
    <row r="62" spans="1:25" x14ac:dyDescent="0.35">
      <c r="A62" s="29"/>
      <c r="B62" s="9"/>
      <c r="C62" s="9"/>
      <c r="D62" s="9"/>
      <c r="E62" s="9"/>
      <c r="F62" s="9"/>
      <c r="G62" s="5"/>
      <c r="I62" s="27">
        <v>59</v>
      </c>
      <c r="J62" s="9" t="e">
        <f t="shared" si="2"/>
        <v>#DIV/0!</v>
      </c>
      <c r="K62" s="5" t="e">
        <f t="shared" si="3"/>
        <v>#DIV/0!</v>
      </c>
      <c r="M62" s="27">
        <v>59</v>
      </c>
      <c r="N62" s="9" t="e">
        <f t="shared" si="6"/>
        <v>#DIV/0!</v>
      </c>
      <c r="O62" s="5" t="e">
        <f t="shared" si="4"/>
        <v>#DIV/0!</v>
      </c>
      <c r="W62" s="27">
        <v>59</v>
      </c>
      <c r="X62" s="9" t="e">
        <f t="shared" si="7"/>
        <v>#DIV/0!</v>
      </c>
      <c r="Y62" s="5" t="e">
        <f t="shared" si="5"/>
        <v>#DIV/0!</v>
      </c>
    </row>
    <row r="63" spans="1:25" x14ac:dyDescent="0.35">
      <c r="A63" s="29"/>
      <c r="B63" s="9"/>
      <c r="C63" s="9"/>
      <c r="D63" s="9"/>
      <c r="E63" s="9"/>
      <c r="F63" s="9"/>
      <c r="G63" s="5"/>
      <c r="I63" s="27">
        <v>60</v>
      </c>
      <c r="J63" s="9" t="e">
        <f t="shared" si="2"/>
        <v>#DIV/0!</v>
      </c>
      <c r="K63" s="5" t="e">
        <f t="shared" si="3"/>
        <v>#DIV/0!</v>
      </c>
      <c r="M63" s="27">
        <v>60</v>
      </c>
      <c r="N63" s="9" t="e">
        <f t="shared" si="6"/>
        <v>#DIV/0!</v>
      </c>
      <c r="O63" s="5" t="e">
        <f t="shared" si="4"/>
        <v>#DIV/0!</v>
      </c>
      <c r="W63" s="27">
        <v>60</v>
      </c>
      <c r="X63" s="9" t="e">
        <f t="shared" si="7"/>
        <v>#DIV/0!</v>
      </c>
      <c r="Y63" s="5" t="e">
        <f t="shared" si="5"/>
        <v>#DIV/0!</v>
      </c>
    </row>
    <row r="64" spans="1:25" x14ac:dyDescent="0.35">
      <c r="A64" s="29"/>
      <c r="B64" s="9"/>
      <c r="C64" s="9"/>
      <c r="D64" s="9"/>
      <c r="E64" s="9"/>
      <c r="F64" s="9"/>
      <c r="G64" s="5"/>
      <c r="I64" s="26">
        <v>61</v>
      </c>
      <c r="J64" s="9" t="e">
        <f t="shared" si="2"/>
        <v>#DIV/0!</v>
      </c>
      <c r="K64" s="5" t="e">
        <f t="shared" si="3"/>
        <v>#DIV/0!</v>
      </c>
      <c r="M64" s="26">
        <v>61</v>
      </c>
      <c r="N64" s="9" t="e">
        <f t="shared" si="6"/>
        <v>#DIV/0!</v>
      </c>
      <c r="O64" s="5" t="e">
        <f t="shared" si="4"/>
        <v>#DIV/0!</v>
      </c>
      <c r="W64" s="26">
        <v>61</v>
      </c>
      <c r="X64" s="9" t="e">
        <f t="shared" si="7"/>
        <v>#DIV/0!</v>
      </c>
      <c r="Y64" s="5" t="e">
        <f t="shared" si="5"/>
        <v>#DIV/0!</v>
      </c>
    </row>
    <row r="65" spans="1:25" x14ac:dyDescent="0.35">
      <c r="A65" s="29"/>
      <c r="B65" s="9"/>
      <c r="C65" s="9"/>
      <c r="D65" s="9"/>
      <c r="E65" s="9"/>
      <c r="F65" s="9"/>
      <c r="G65" s="5"/>
      <c r="I65" s="26">
        <v>62</v>
      </c>
      <c r="J65" s="9" t="e">
        <f t="shared" si="2"/>
        <v>#DIV/0!</v>
      </c>
      <c r="K65" s="5" t="e">
        <f t="shared" si="3"/>
        <v>#DIV/0!</v>
      </c>
      <c r="M65" s="26">
        <v>62</v>
      </c>
      <c r="N65" s="9" t="e">
        <f t="shared" si="6"/>
        <v>#DIV/0!</v>
      </c>
      <c r="O65" s="5" t="e">
        <f t="shared" si="4"/>
        <v>#DIV/0!</v>
      </c>
      <c r="W65" s="26">
        <v>62</v>
      </c>
      <c r="X65" s="9" t="e">
        <f t="shared" si="7"/>
        <v>#DIV/0!</v>
      </c>
      <c r="Y65" s="5" t="e">
        <f t="shared" si="5"/>
        <v>#DIV/0!</v>
      </c>
    </row>
    <row r="66" spans="1:25" x14ac:dyDescent="0.35">
      <c r="A66" s="29"/>
      <c r="B66" s="9"/>
      <c r="C66" s="9"/>
      <c r="D66" s="9"/>
      <c r="E66" s="9"/>
      <c r="F66" s="9"/>
      <c r="G66" s="5"/>
      <c r="I66" s="26">
        <v>63</v>
      </c>
      <c r="J66" s="9" t="e">
        <f t="shared" si="2"/>
        <v>#DIV/0!</v>
      </c>
      <c r="K66" s="5" t="e">
        <f t="shared" si="3"/>
        <v>#DIV/0!</v>
      </c>
      <c r="M66" s="26">
        <v>63</v>
      </c>
      <c r="N66" s="9" t="e">
        <f t="shared" si="6"/>
        <v>#DIV/0!</v>
      </c>
      <c r="O66" s="5" t="e">
        <f t="shared" si="4"/>
        <v>#DIV/0!</v>
      </c>
      <c r="W66" s="26">
        <v>63</v>
      </c>
      <c r="X66" s="9" t="e">
        <f t="shared" si="7"/>
        <v>#DIV/0!</v>
      </c>
      <c r="Y66" s="5" t="e">
        <f t="shared" si="5"/>
        <v>#DIV/0!</v>
      </c>
    </row>
    <row r="67" spans="1:25" x14ac:dyDescent="0.35">
      <c r="A67" s="29"/>
      <c r="B67" s="9"/>
      <c r="C67" s="9"/>
      <c r="D67" s="9"/>
      <c r="E67" s="9"/>
      <c r="F67" s="9"/>
      <c r="G67" s="5"/>
      <c r="I67" s="27">
        <v>64</v>
      </c>
      <c r="J67" s="9" t="e">
        <f t="shared" si="2"/>
        <v>#DIV/0!</v>
      </c>
      <c r="K67" s="5" t="e">
        <f t="shared" si="3"/>
        <v>#DIV/0!</v>
      </c>
      <c r="M67" s="27">
        <v>64</v>
      </c>
      <c r="N67" s="9" t="e">
        <f t="shared" si="6"/>
        <v>#DIV/0!</v>
      </c>
      <c r="O67" s="5" t="e">
        <f t="shared" si="4"/>
        <v>#DIV/0!</v>
      </c>
      <c r="W67" s="27">
        <v>64</v>
      </c>
      <c r="X67" s="9" t="e">
        <f t="shared" si="7"/>
        <v>#DIV/0!</v>
      </c>
      <c r="Y67" s="5" t="e">
        <f t="shared" si="5"/>
        <v>#DIV/0!</v>
      </c>
    </row>
    <row r="68" spans="1:25" x14ac:dyDescent="0.35">
      <c r="A68" s="29"/>
      <c r="B68" s="9"/>
      <c r="C68" s="9"/>
      <c r="D68" s="9"/>
      <c r="E68" s="9"/>
      <c r="F68" s="9"/>
      <c r="G68" s="5"/>
      <c r="I68" s="27">
        <v>65</v>
      </c>
      <c r="J68" s="9" t="e">
        <f t="shared" si="2"/>
        <v>#DIV/0!</v>
      </c>
      <c r="K68" s="5" t="e">
        <f t="shared" si="3"/>
        <v>#DIV/0!</v>
      </c>
      <c r="M68" s="27">
        <v>65</v>
      </c>
      <c r="N68" s="9" t="e">
        <f t="shared" ref="N68:N99" si="8">(F68-F67)/F67</f>
        <v>#DIV/0!</v>
      </c>
      <c r="O68" s="5" t="e">
        <f t="shared" si="4"/>
        <v>#DIV/0!</v>
      </c>
      <c r="W68" s="27">
        <v>65</v>
      </c>
      <c r="X68" s="9" t="e">
        <f t="shared" ref="X68:X99" si="9">IF(J68&lt;$R$3,(J68-$R$3),0)</f>
        <v>#DIV/0!</v>
      </c>
      <c r="Y68" s="5" t="e">
        <f t="shared" si="5"/>
        <v>#DIV/0!</v>
      </c>
    </row>
    <row r="69" spans="1:25" x14ac:dyDescent="0.35">
      <c r="A69" s="29"/>
      <c r="B69" s="9"/>
      <c r="C69" s="9"/>
      <c r="D69" s="9"/>
      <c r="E69" s="9"/>
      <c r="F69" s="9"/>
      <c r="G69" s="5"/>
      <c r="I69" s="26">
        <v>66</v>
      </c>
      <c r="J69" s="9" t="e">
        <f t="shared" ref="J69:J107" si="10">LN(F69/F68)</f>
        <v>#DIV/0!</v>
      </c>
      <c r="K69" s="5" t="e">
        <f t="shared" ref="K69:K107" si="11">J69+1</f>
        <v>#DIV/0!</v>
      </c>
      <c r="M69" s="26">
        <v>66</v>
      </c>
      <c r="N69" s="9" t="e">
        <f t="shared" si="8"/>
        <v>#DIV/0!</v>
      </c>
      <c r="O69" s="5" t="e">
        <f t="shared" ref="O69:O107" si="12">N69+1</f>
        <v>#DIV/0!</v>
      </c>
      <c r="W69" s="26">
        <v>66</v>
      </c>
      <c r="X69" s="9" t="e">
        <f t="shared" si="9"/>
        <v>#DIV/0!</v>
      </c>
      <c r="Y69" s="5" t="e">
        <f t="shared" ref="Y69:Y107" si="13">X69^2</f>
        <v>#DIV/0!</v>
      </c>
    </row>
    <row r="70" spans="1:25" x14ac:dyDescent="0.35">
      <c r="A70" s="29"/>
      <c r="B70" s="9"/>
      <c r="C70" s="9"/>
      <c r="D70" s="9"/>
      <c r="E70" s="9"/>
      <c r="F70" s="9"/>
      <c r="G70" s="5"/>
      <c r="I70" s="26">
        <v>67</v>
      </c>
      <c r="J70" s="9" t="e">
        <f t="shared" si="10"/>
        <v>#DIV/0!</v>
      </c>
      <c r="K70" s="5" t="e">
        <f t="shared" si="11"/>
        <v>#DIV/0!</v>
      </c>
      <c r="M70" s="26">
        <v>67</v>
      </c>
      <c r="N70" s="9" t="e">
        <f t="shared" si="8"/>
        <v>#DIV/0!</v>
      </c>
      <c r="O70" s="5" t="e">
        <f t="shared" si="12"/>
        <v>#DIV/0!</v>
      </c>
      <c r="W70" s="26">
        <v>67</v>
      </c>
      <c r="X70" s="9" t="e">
        <f t="shared" si="9"/>
        <v>#DIV/0!</v>
      </c>
      <c r="Y70" s="5" t="e">
        <f t="shared" si="13"/>
        <v>#DIV/0!</v>
      </c>
    </row>
    <row r="71" spans="1:25" x14ac:dyDescent="0.35">
      <c r="A71" s="29"/>
      <c r="B71" s="9"/>
      <c r="C71" s="9"/>
      <c r="D71" s="9"/>
      <c r="E71" s="9"/>
      <c r="F71" s="9"/>
      <c r="G71" s="5"/>
      <c r="I71" s="26">
        <v>68</v>
      </c>
      <c r="J71" s="9" t="e">
        <f t="shared" si="10"/>
        <v>#DIV/0!</v>
      </c>
      <c r="K71" s="5" t="e">
        <f t="shared" si="11"/>
        <v>#DIV/0!</v>
      </c>
      <c r="M71" s="26">
        <v>68</v>
      </c>
      <c r="N71" s="9" t="e">
        <f t="shared" si="8"/>
        <v>#DIV/0!</v>
      </c>
      <c r="O71" s="5" t="e">
        <f t="shared" si="12"/>
        <v>#DIV/0!</v>
      </c>
      <c r="W71" s="26">
        <v>68</v>
      </c>
      <c r="X71" s="9" t="e">
        <f t="shared" si="9"/>
        <v>#DIV/0!</v>
      </c>
      <c r="Y71" s="5" t="e">
        <f t="shared" si="13"/>
        <v>#DIV/0!</v>
      </c>
    </row>
    <row r="72" spans="1:25" x14ac:dyDescent="0.35">
      <c r="A72" s="29"/>
      <c r="B72" s="9"/>
      <c r="C72" s="9"/>
      <c r="D72" s="9"/>
      <c r="E72" s="9"/>
      <c r="F72" s="9"/>
      <c r="G72" s="5"/>
      <c r="I72" s="27">
        <v>69</v>
      </c>
      <c r="J72" s="9" t="e">
        <f t="shared" si="10"/>
        <v>#DIV/0!</v>
      </c>
      <c r="K72" s="5" t="e">
        <f t="shared" si="11"/>
        <v>#DIV/0!</v>
      </c>
      <c r="M72" s="27">
        <v>69</v>
      </c>
      <c r="N72" s="9" t="e">
        <f t="shared" si="8"/>
        <v>#DIV/0!</v>
      </c>
      <c r="O72" s="5" t="e">
        <f t="shared" si="12"/>
        <v>#DIV/0!</v>
      </c>
      <c r="W72" s="27">
        <v>69</v>
      </c>
      <c r="X72" s="9" t="e">
        <f t="shared" si="9"/>
        <v>#DIV/0!</v>
      </c>
      <c r="Y72" s="5" t="e">
        <f t="shared" si="13"/>
        <v>#DIV/0!</v>
      </c>
    </row>
    <row r="73" spans="1:25" x14ac:dyDescent="0.35">
      <c r="A73" s="29"/>
      <c r="B73" s="9"/>
      <c r="C73" s="9"/>
      <c r="D73" s="9"/>
      <c r="E73" s="9"/>
      <c r="F73" s="9"/>
      <c r="G73" s="5"/>
      <c r="I73" s="27">
        <v>70</v>
      </c>
      <c r="J73" s="9" t="e">
        <f t="shared" si="10"/>
        <v>#DIV/0!</v>
      </c>
      <c r="K73" s="5" t="e">
        <f t="shared" si="11"/>
        <v>#DIV/0!</v>
      </c>
      <c r="M73" s="27">
        <v>70</v>
      </c>
      <c r="N73" s="9" t="e">
        <f t="shared" si="8"/>
        <v>#DIV/0!</v>
      </c>
      <c r="O73" s="5" t="e">
        <f t="shared" si="12"/>
        <v>#DIV/0!</v>
      </c>
      <c r="W73" s="27">
        <v>70</v>
      </c>
      <c r="X73" s="9" t="e">
        <f t="shared" si="9"/>
        <v>#DIV/0!</v>
      </c>
      <c r="Y73" s="5" t="e">
        <f t="shared" si="13"/>
        <v>#DIV/0!</v>
      </c>
    </row>
    <row r="74" spans="1:25" x14ac:dyDescent="0.35">
      <c r="A74" s="29"/>
      <c r="B74" s="9"/>
      <c r="C74" s="9"/>
      <c r="D74" s="9"/>
      <c r="E74" s="9"/>
      <c r="F74" s="9"/>
      <c r="G74" s="5"/>
      <c r="I74" s="26">
        <v>71</v>
      </c>
      <c r="J74" s="9" t="e">
        <f t="shared" si="10"/>
        <v>#DIV/0!</v>
      </c>
      <c r="K74" s="5" t="e">
        <f t="shared" si="11"/>
        <v>#DIV/0!</v>
      </c>
      <c r="M74" s="26">
        <v>71</v>
      </c>
      <c r="N74" s="9" t="e">
        <f t="shared" si="8"/>
        <v>#DIV/0!</v>
      </c>
      <c r="O74" s="5" t="e">
        <f t="shared" si="12"/>
        <v>#DIV/0!</v>
      </c>
      <c r="W74" s="26">
        <v>71</v>
      </c>
      <c r="X74" s="9" t="e">
        <f t="shared" si="9"/>
        <v>#DIV/0!</v>
      </c>
      <c r="Y74" s="5" t="e">
        <f t="shared" si="13"/>
        <v>#DIV/0!</v>
      </c>
    </row>
    <row r="75" spans="1:25" x14ac:dyDescent="0.35">
      <c r="A75" s="29"/>
      <c r="B75" s="9"/>
      <c r="C75" s="9"/>
      <c r="D75" s="9"/>
      <c r="E75" s="9"/>
      <c r="F75" s="9"/>
      <c r="G75" s="5"/>
      <c r="I75" s="26">
        <v>72</v>
      </c>
      <c r="J75" s="9" t="e">
        <f t="shared" si="10"/>
        <v>#DIV/0!</v>
      </c>
      <c r="K75" s="5" t="e">
        <f t="shared" si="11"/>
        <v>#DIV/0!</v>
      </c>
      <c r="M75" s="26">
        <v>72</v>
      </c>
      <c r="N75" s="9" t="e">
        <f t="shared" si="8"/>
        <v>#DIV/0!</v>
      </c>
      <c r="O75" s="5" t="e">
        <f t="shared" si="12"/>
        <v>#DIV/0!</v>
      </c>
      <c r="W75" s="26">
        <v>72</v>
      </c>
      <c r="X75" s="9" t="e">
        <f t="shared" si="9"/>
        <v>#DIV/0!</v>
      </c>
      <c r="Y75" s="5" t="e">
        <f t="shared" si="13"/>
        <v>#DIV/0!</v>
      </c>
    </row>
    <row r="76" spans="1:25" x14ac:dyDescent="0.35">
      <c r="A76" s="29"/>
      <c r="B76" s="9"/>
      <c r="C76" s="9"/>
      <c r="D76" s="9"/>
      <c r="E76" s="9"/>
      <c r="F76" s="9"/>
      <c r="G76" s="5"/>
      <c r="I76" s="26">
        <v>73</v>
      </c>
      <c r="J76" s="9" t="e">
        <f t="shared" si="10"/>
        <v>#DIV/0!</v>
      </c>
      <c r="K76" s="5" t="e">
        <f t="shared" si="11"/>
        <v>#DIV/0!</v>
      </c>
      <c r="M76" s="26">
        <v>73</v>
      </c>
      <c r="N76" s="9" t="e">
        <f t="shared" si="8"/>
        <v>#DIV/0!</v>
      </c>
      <c r="O76" s="5" t="e">
        <f t="shared" si="12"/>
        <v>#DIV/0!</v>
      </c>
      <c r="W76" s="26">
        <v>73</v>
      </c>
      <c r="X76" s="9" t="e">
        <f t="shared" si="9"/>
        <v>#DIV/0!</v>
      </c>
      <c r="Y76" s="5" t="e">
        <f t="shared" si="13"/>
        <v>#DIV/0!</v>
      </c>
    </row>
    <row r="77" spans="1:25" x14ac:dyDescent="0.35">
      <c r="A77" s="29"/>
      <c r="B77" s="9"/>
      <c r="C77" s="9"/>
      <c r="D77" s="9"/>
      <c r="E77" s="9"/>
      <c r="F77" s="9"/>
      <c r="G77" s="5"/>
      <c r="I77" s="27">
        <v>74</v>
      </c>
      <c r="J77" s="9" t="e">
        <f t="shared" si="10"/>
        <v>#DIV/0!</v>
      </c>
      <c r="K77" s="5" t="e">
        <f t="shared" si="11"/>
        <v>#DIV/0!</v>
      </c>
      <c r="M77" s="27">
        <v>74</v>
      </c>
      <c r="N77" s="9" t="e">
        <f t="shared" si="8"/>
        <v>#DIV/0!</v>
      </c>
      <c r="O77" s="5" t="e">
        <f t="shared" si="12"/>
        <v>#DIV/0!</v>
      </c>
      <c r="W77" s="27">
        <v>74</v>
      </c>
      <c r="X77" s="9" t="e">
        <f t="shared" si="9"/>
        <v>#DIV/0!</v>
      </c>
      <c r="Y77" s="5" t="e">
        <f t="shared" si="13"/>
        <v>#DIV/0!</v>
      </c>
    </row>
    <row r="78" spans="1:25" x14ac:dyDescent="0.35">
      <c r="A78" s="29"/>
      <c r="B78" s="9"/>
      <c r="C78" s="9"/>
      <c r="D78" s="9"/>
      <c r="E78" s="9"/>
      <c r="F78" s="9"/>
      <c r="G78" s="5"/>
      <c r="I78" s="27">
        <v>75</v>
      </c>
      <c r="J78" s="9" t="e">
        <f t="shared" si="10"/>
        <v>#DIV/0!</v>
      </c>
      <c r="K78" s="5" t="e">
        <f t="shared" si="11"/>
        <v>#DIV/0!</v>
      </c>
      <c r="M78" s="27">
        <v>75</v>
      </c>
      <c r="N78" s="9" t="e">
        <f t="shared" si="8"/>
        <v>#DIV/0!</v>
      </c>
      <c r="O78" s="5" t="e">
        <f t="shared" si="12"/>
        <v>#DIV/0!</v>
      </c>
      <c r="W78" s="27">
        <v>75</v>
      </c>
      <c r="X78" s="9" t="e">
        <f t="shared" si="9"/>
        <v>#DIV/0!</v>
      </c>
      <c r="Y78" s="5" t="e">
        <f t="shared" si="13"/>
        <v>#DIV/0!</v>
      </c>
    </row>
    <row r="79" spans="1:25" x14ac:dyDescent="0.35">
      <c r="A79" s="29"/>
      <c r="B79" s="9"/>
      <c r="C79" s="9"/>
      <c r="D79" s="9"/>
      <c r="E79" s="9"/>
      <c r="F79" s="9"/>
      <c r="G79" s="5"/>
      <c r="I79" s="26">
        <v>76</v>
      </c>
      <c r="J79" s="9" t="e">
        <f t="shared" si="10"/>
        <v>#DIV/0!</v>
      </c>
      <c r="K79" s="5" t="e">
        <f t="shared" si="11"/>
        <v>#DIV/0!</v>
      </c>
      <c r="M79" s="26">
        <v>76</v>
      </c>
      <c r="N79" s="9" t="e">
        <f t="shared" si="8"/>
        <v>#DIV/0!</v>
      </c>
      <c r="O79" s="5" t="e">
        <f t="shared" si="12"/>
        <v>#DIV/0!</v>
      </c>
      <c r="W79" s="26">
        <v>76</v>
      </c>
      <c r="X79" s="9" t="e">
        <f t="shared" si="9"/>
        <v>#DIV/0!</v>
      </c>
      <c r="Y79" s="5" t="e">
        <f t="shared" si="13"/>
        <v>#DIV/0!</v>
      </c>
    </row>
    <row r="80" spans="1:25" x14ac:dyDescent="0.35">
      <c r="A80" s="29"/>
      <c r="B80" s="9"/>
      <c r="C80" s="9"/>
      <c r="D80" s="9"/>
      <c r="E80" s="9"/>
      <c r="F80" s="9"/>
      <c r="G80" s="5"/>
      <c r="I80" s="26">
        <v>77</v>
      </c>
      <c r="J80" s="9" t="e">
        <f t="shared" si="10"/>
        <v>#DIV/0!</v>
      </c>
      <c r="K80" s="5" t="e">
        <f t="shared" si="11"/>
        <v>#DIV/0!</v>
      </c>
      <c r="M80" s="26">
        <v>77</v>
      </c>
      <c r="N80" s="9" t="e">
        <f t="shared" si="8"/>
        <v>#DIV/0!</v>
      </c>
      <c r="O80" s="5" t="e">
        <f t="shared" si="12"/>
        <v>#DIV/0!</v>
      </c>
      <c r="W80" s="26">
        <v>77</v>
      </c>
      <c r="X80" s="9" t="e">
        <f t="shared" si="9"/>
        <v>#DIV/0!</v>
      </c>
      <c r="Y80" s="5" t="e">
        <f t="shared" si="13"/>
        <v>#DIV/0!</v>
      </c>
    </row>
    <row r="81" spans="1:25" x14ac:dyDescent="0.35">
      <c r="A81" s="29"/>
      <c r="B81" s="9"/>
      <c r="C81" s="9"/>
      <c r="D81" s="9"/>
      <c r="E81" s="9"/>
      <c r="F81" s="9"/>
      <c r="G81" s="5"/>
      <c r="I81" s="26">
        <v>78</v>
      </c>
      <c r="J81" s="9" t="e">
        <f t="shared" si="10"/>
        <v>#DIV/0!</v>
      </c>
      <c r="K81" s="5" t="e">
        <f t="shared" si="11"/>
        <v>#DIV/0!</v>
      </c>
      <c r="M81" s="26">
        <v>78</v>
      </c>
      <c r="N81" s="9" t="e">
        <f t="shared" si="8"/>
        <v>#DIV/0!</v>
      </c>
      <c r="O81" s="5" t="e">
        <f t="shared" si="12"/>
        <v>#DIV/0!</v>
      </c>
      <c r="W81" s="26">
        <v>78</v>
      </c>
      <c r="X81" s="9" t="e">
        <f t="shared" si="9"/>
        <v>#DIV/0!</v>
      </c>
      <c r="Y81" s="5" t="e">
        <f t="shared" si="13"/>
        <v>#DIV/0!</v>
      </c>
    </row>
    <row r="82" spans="1:25" x14ac:dyDescent="0.35">
      <c r="A82" s="29"/>
      <c r="B82" s="9"/>
      <c r="C82" s="9"/>
      <c r="D82" s="9"/>
      <c r="E82" s="9"/>
      <c r="F82" s="9"/>
      <c r="G82" s="5"/>
      <c r="I82" s="27">
        <v>79</v>
      </c>
      <c r="J82" s="9" t="e">
        <f t="shared" si="10"/>
        <v>#DIV/0!</v>
      </c>
      <c r="K82" s="5" t="e">
        <f t="shared" si="11"/>
        <v>#DIV/0!</v>
      </c>
      <c r="M82" s="27">
        <v>79</v>
      </c>
      <c r="N82" s="9" t="e">
        <f t="shared" si="8"/>
        <v>#DIV/0!</v>
      </c>
      <c r="O82" s="5" t="e">
        <f t="shared" si="12"/>
        <v>#DIV/0!</v>
      </c>
      <c r="W82" s="27">
        <v>79</v>
      </c>
      <c r="X82" s="9" t="e">
        <f t="shared" si="9"/>
        <v>#DIV/0!</v>
      </c>
      <c r="Y82" s="5" t="e">
        <f t="shared" si="13"/>
        <v>#DIV/0!</v>
      </c>
    </row>
    <row r="83" spans="1:25" x14ac:dyDescent="0.35">
      <c r="A83" s="29"/>
      <c r="B83" s="9"/>
      <c r="C83" s="9"/>
      <c r="D83" s="9"/>
      <c r="E83" s="9"/>
      <c r="F83" s="9"/>
      <c r="G83" s="5"/>
      <c r="I83" s="27">
        <v>80</v>
      </c>
      <c r="J83" s="9" t="e">
        <f t="shared" si="10"/>
        <v>#DIV/0!</v>
      </c>
      <c r="K83" s="5" t="e">
        <f t="shared" si="11"/>
        <v>#DIV/0!</v>
      </c>
      <c r="M83" s="27">
        <v>80</v>
      </c>
      <c r="N83" s="9" t="e">
        <f t="shared" si="8"/>
        <v>#DIV/0!</v>
      </c>
      <c r="O83" s="5" t="e">
        <f t="shared" si="12"/>
        <v>#DIV/0!</v>
      </c>
      <c r="W83" s="27">
        <v>80</v>
      </c>
      <c r="X83" s="9" t="e">
        <f t="shared" si="9"/>
        <v>#DIV/0!</v>
      </c>
      <c r="Y83" s="5" t="e">
        <f t="shared" si="13"/>
        <v>#DIV/0!</v>
      </c>
    </row>
    <row r="84" spans="1:25" x14ac:dyDescent="0.35">
      <c r="A84" s="29"/>
      <c r="B84" s="9"/>
      <c r="C84" s="9"/>
      <c r="D84" s="9"/>
      <c r="E84" s="9"/>
      <c r="F84" s="9"/>
      <c r="G84" s="5"/>
      <c r="I84" s="26">
        <v>81</v>
      </c>
      <c r="J84" s="9" t="e">
        <f t="shared" si="10"/>
        <v>#DIV/0!</v>
      </c>
      <c r="K84" s="5" t="e">
        <f t="shared" si="11"/>
        <v>#DIV/0!</v>
      </c>
      <c r="M84" s="26">
        <v>81</v>
      </c>
      <c r="N84" s="9" t="e">
        <f t="shared" si="8"/>
        <v>#DIV/0!</v>
      </c>
      <c r="O84" s="5" t="e">
        <f t="shared" si="12"/>
        <v>#DIV/0!</v>
      </c>
      <c r="W84" s="26">
        <v>81</v>
      </c>
      <c r="X84" s="9" t="e">
        <f t="shared" si="9"/>
        <v>#DIV/0!</v>
      </c>
      <c r="Y84" s="5" t="e">
        <f t="shared" si="13"/>
        <v>#DIV/0!</v>
      </c>
    </row>
    <row r="85" spans="1:25" x14ac:dyDescent="0.35">
      <c r="A85" s="29"/>
      <c r="B85" s="9"/>
      <c r="C85" s="9"/>
      <c r="D85" s="9"/>
      <c r="E85" s="9"/>
      <c r="F85" s="9"/>
      <c r="G85" s="5"/>
      <c r="I85" s="26">
        <v>82</v>
      </c>
      <c r="J85" s="9" t="e">
        <f t="shared" si="10"/>
        <v>#DIV/0!</v>
      </c>
      <c r="K85" s="5" t="e">
        <f t="shared" si="11"/>
        <v>#DIV/0!</v>
      </c>
      <c r="M85" s="26">
        <v>82</v>
      </c>
      <c r="N85" s="9" t="e">
        <f t="shared" si="8"/>
        <v>#DIV/0!</v>
      </c>
      <c r="O85" s="5" t="e">
        <f t="shared" si="12"/>
        <v>#DIV/0!</v>
      </c>
      <c r="W85" s="26">
        <v>82</v>
      </c>
      <c r="X85" s="9" t="e">
        <f t="shared" si="9"/>
        <v>#DIV/0!</v>
      </c>
      <c r="Y85" s="5" t="e">
        <f t="shared" si="13"/>
        <v>#DIV/0!</v>
      </c>
    </row>
    <row r="86" spans="1:25" x14ac:dyDescent="0.35">
      <c r="A86" s="29"/>
      <c r="B86" s="9"/>
      <c r="C86" s="9"/>
      <c r="D86" s="9"/>
      <c r="E86" s="9"/>
      <c r="F86" s="9"/>
      <c r="G86" s="5"/>
      <c r="I86" s="26">
        <v>83</v>
      </c>
      <c r="J86" s="9" t="e">
        <f t="shared" si="10"/>
        <v>#DIV/0!</v>
      </c>
      <c r="K86" s="5" t="e">
        <f t="shared" si="11"/>
        <v>#DIV/0!</v>
      </c>
      <c r="M86" s="26">
        <v>83</v>
      </c>
      <c r="N86" s="9" t="e">
        <f t="shared" si="8"/>
        <v>#DIV/0!</v>
      </c>
      <c r="O86" s="5" t="e">
        <f t="shared" si="12"/>
        <v>#DIV/0!</v>
      </c>
      <c r="W86" s="26">
        <v>83</v>
      </c>
      <c r="X86" s="9" t="e">
        <f t="shared" si="9"/>
        <v>#DIV/0!</v>
      </c>
      <c r="Y86" s="5" t="e">
        <f t="shared" si="13"/>
        <v>#DIV/0!</v>
      </c>
    </row>
    <row r="87" spans="1:25" x14ac:dyDescent="0.35">
      <c r="A87" s="29"/>
      <c r="B87" s="9"/>
      <c r="C87" s="9"/>
      <c r="D87" s="9"/>
      <c r="E87" s="9"/>
      <c r="F87" s="9"/>
      <c r="G87" s="5"/>
      <c r="I87" s="27">
        <v>84</v>
      </c>
      <c r="J87" s="9" t="e">
        <f t="shared" si="10"/>
        <v>#DIV/0!</v>
      </c>
      <c r="K87" s="5" t="e">
        <f t="shared" si="11"/>
        <v>#DIV/0!</v>
      </c>
      <c r="M87" s="27">
        <v>84</v>
      </c>
      <c r="N87" s="9" t="e">
        <f t="shared" si="8"/>
        <v>#DIV/0!</v>
      </c>
      <c r="O87" s="5" t="e">
        <f t="shared" si="12"/>
        <v>#DIV/0!</v>
      </c>
      <c r="W87" s="27">
        <v>84</v>
      </c>
      <c r="X87" s="9" t="e">
        <f t="shared" si="9"/>
        <v>#DIV/0!</v>
      </c>
      <c r="Y87" s="5" t="e">
        <f t="shared" si="13"/>
        <v>#DIV/0!</v>
      </c>
    </row>
    <row r="88" spans="1:25" x14ac:dyDescent="0.35">
      <c r="A88" s="29"/>
      <c r="B88" s="9"/>
      <c r="C88" s="9"/>
      <c r="D88" s="9"/>
      <c r="E88" s="9"/>
      <c r="F88" s="9"/>
      <c r="G88" s="5"/>
      <c r="I88" s="27">
        <v>85</v>
      </c>
      <c r="J88" s="9" t="e">
        <f t="shared" si="10"/>
        <v>#DIV/0!</v>
      </c>
      <c r="K88" s="5" t="e">
        <f t="shared" si="11"/>
        <v>#DIV/0!</v>
      </c>
      <c r="M88" s="27">
        <v>85</v>
      </c>
      <c r="N88" s="9" t="e">
        <f t="shared" si="8"/>
        <v>#DIV/0!</v>
      </c>
      <c r="O88" s="5" t="e">
        <f t="shared" si="12"/>
        <v>#DIV/0!</v>
      </c>
      <c r="W88" s="27">
        <v>85</v>
      </c>
      <c r="X88" s="9" t="e">
        <f t="shared" si="9"/>
        <v>#DIV/0!</v>
      </c>
      <c r="Y88" s="5" t="e">
        <f t="shared" si="13"/>
        <v>#DIV/0!</v>
      </c>
    </row>
    <row r="89" spans="1:25" x14ac:dyDescent="0.35">
      <c r="A89" s="29"/>
      <c r="B89" s="9"/>
      <c r="C89" s="9"/>
      <c r="D89" s="9"/>
      <c r="E89" s="9"/>
      <c r="F89" s="9"/>
      <c r="G89" s="5"/>
      <c r="I89" s="26">
        <v>86</v>
      </c>
      <c r="J89" s="9" t="e">
        <f t="shared" si="10"/>
        <v>#DIV/0!</v>
      </c>
      <c r="K89" s="5" t="e">
        <f t="shared" si="11"/>
        <v>#DIV/0!</v>
      </c>
      <c r="M89" s="26">
        <v>86</v>
      </c>
      <c r="N89" s="9" t="e">
        <f t="shared" si="8"/>
        <v>#DIV/0!</v>
      </c>
      <c r="O89" s="5" t="e">
        <f t="shared" si="12"/>
        <v>#DIV/0!</v>
      </c>
      <c r="W89" s="26">
        <v>86</v>
      </c>
      <c r="X89" s="9" t="e">
        <f t="shared" si="9"/>
        <v>#DIV/0!</v>
      </c>
      <c r="Y89" s="5" t="e">
        <f t="shared" si="13"/>
        <v>#DIV/0!</v>
      </c>
    </row>
    <row r="90" spans="1:25" x14ac:dyDescent="0.35">
      <c r="A90" s="29"/>
      <c r="B90" s="9"/>
      <c r="C90" s="9"/>
      <c r="D90" s="9"/>
      <c r="E90" s="9"/>
      <c r="F90" s="9"/>
      <c r="G90" s="5"/>
      <c r="I90" s="26">
        <v>87</v>
      </c>
      <c r="J90" s="9" t="e">
        <f t="shared" si="10"/>
        <v>#DIV/0!</v>
      </c>
      <c r="K90" s="5" t="e">
        <f t="shared" si="11"/>
        <v>#DIV/0!</v>
      </c>
      <c r="M90" s="26">
        <v>87</v>
      </c>
      <c r="N90" s="9" t="e">
        <f t="shared" si="8"/>
        <v>#DIV/0!</v>
      </c>
      <c r="O90" s="5" t="e">
        <f t="shared" si="12"/>
        <v>#DIV/0!</v>
      </c>
      <c r="W90" s="26">
        <v>87</v>
      </c>
      <c r="X90" s="9" t="e">
        <f t="shared" si="9"/>
        <v>#DIV/0!</v>
      </c>
      <c r="Y90" s="5" t="e">
        <f t="shared" si="13"/>
        <v>#DIV/0!</v>
      </c>
    </row>
    <row r="91" spans="1:25" x14ac:dyDescent="0.35">
      <c r="A91" s="29"/>
      <c r="B91" s="9"/>
      <c r="C91" s="9"/>
      <c r="D91" s="9"/>
      <c r="E91" s="9"/>
      <c r="F91" s="9"/>
      <c r="G91" s="5"/>
      <c r="I91" s="26">
        <v>88</v>
      </c>
      <c r="J91" s="9" t="e">
        <f t="shared" si="10"/>
        <v>#DIV/0!</v>
      </c>
      <c r="K91" s="5" t="e">
        <f t="shared" si="11"/>
        <v>#DIV/0!</v>
      </c>
      <c r="M91" s="26">
        <v>88</v>
      </c>
      <c r="N91" s="9" t="e">
        <f t="shared" si="8"/>
        <v>#DIV/0!</v>
      </c>
      <c r="O91" s="5" t="e">
        <f t="shared" si="12"/>
        <v>#DIV/0!</v>
      </c>
      <c r="W91" s="26">
        <v>88</v>
      </c>
      <c r="X91" s="9" t="e">
        <f t="shared" si="9"/>
        <v>#DIV/0!</v>
      </c>
      <c r="Y91" s="5" t="e">
        <f t="shared" si="13"/>
        <v>#DIV/0!</v>
      </c>
    </row>
    <row r="92" spans="1:25" x14ac:dyDescent="0.35">
      <c r="A92" s="29"/>
      <c r="B92" s="9"/>
      <c r="C92" s="9"/>
      <c r="D92" s="9"/>
      <c r="E92" s="9"/>
      <c r="F92" s="9"/>
      <c r="G92" s="5"/>
      <c r="I92" s="27">
        <v>89</v>
      </c>
      <c r="J92" s="9" t="e">
        <f t="shared" si="10"/>
        <v>#DIV/0!</v>
      </c>
      <c r="K92" s="5" t="e">
        <f t="shared" si="11"/>
        <v>#DIV/0!</v>
      </c>
      <c r="M92" s="27">
        <v>89</v>
      </c>
      <c r="N92" s="9" t="e">
        <f t="shared" si="8"/>
        <v>#DIV/0!</v>
      </c>
      <c r="O92" s="5" t="e">
        <f t="shared" si="12"/>
        <v>#DIV/0!</v>
      </c>
      <c r="W92" s="27">
        <v>89</v>
      </c>
      <c r="X92" s="9" t="e">
        <f t="shared" si="9"/>
        <v>#DIV/0!</v>
      </c>
      <c r="Y92" s="5" t="e">
        <f t="shared" si="13"/>
        <v>#DIV/0!</v>
      </c>
    </row>
    <row r="93" spans="1:25" x14ac:dyDescent="0.35">
      <c r="A93" s="29"/>
      <c r="B93" s="9"/>
      <c r="C93" s="9"/>
      <c r="D93" s="9"/>
      <c r="E93" s="9"/>
      <c r="F93" s="9"/>
      <c r="G93" s="5"/>
      <c r="I93" s="27">
        <v>90</v>
      </c>
      <c r="J93" s="9" t="e">
        <f t="shared" si="10"/>
        <v>#DIV/0!</v>
      </c>
      <c r="K93" s="5" t="e">
        <f t="shared" si="11"/>
        <v>#DIV/0!</v>
      </c>
      <c r="M93" s="27">
        <v>90</v>
      </c>
      <c r="N93" s="9" t="e">
        <f t="shared" si="8"/>
        <v>#DIV/0!</v>
      </c>
      <c r="O93" s="5" t="e">
        <f t="shared" si="12"/>
        <v>#DIV/0!</v>
      </c>
      <c r="W93" s="27">
        <v>90</v>
      </c>
      <c r="X93" s="9" t="e">
        <f t="shared" si="9"/>
        <v>#DIV/0!</v>
      </c>
      <c r="Y93" s="5" t="e">
        <f t="shared" si="13"/>
        <v>#DIV/0!</v>
      </c>
    </row>
    <row r="94" spans="1:25" x14ac:dyDescent="0.35">
      <c r="A94" s="29"/>
      <c r="B94" s="9"/>
      <c r="C94" s="9"/>
      <c r="D94" s="9"/>
      <c r="E94" s="9"/>
      <c r="F94" s="9"/>
      <c r="G94" s="5"/>
      <c r="I94" s="26">
        <v>91</v>
      </c>
      <c r="J94" s="9" t="e">
        <f t="shared" si="10"/>
        <v>#DIV/0!</v>
      </c>
      <c r="K94" s="5" t="e">
        <f t="shared" si="11"/>
        <v>#DIV/0!</v>
      </c>
      <c r="M94" s="26">
        <v>91</v>
      </c>
      <c r="N94" s="9" t="e">
        <f t="shared" si="8"/>
        <v>#DIV/0!</v>
      </c>
      <c r="O94" s="5" t="e">
        <f t="shared" si="12"/>
        <v>#DIV/0!</v>
      </c>
      <c r="W94" s="26">
        <v>91</v>
      </c>
      <c r="X94" s="9" t="e">
        <f t="shared" si="9"/>
        <v>#DIV/0!</v>
      </c>
      <c r="Y94" s="5" t="e">
        <f t="shared" si="13"/>
        <v>#DIV/0!</v>
      </c>
    </row>
    <row r="95" spans="1:25" x14ac:dyDescent="0.35">
      <c r="A95" s="29"/>
      <c r="B95" s="9"/>
      <c r="C95" s="9"/>
      <c r="D95" s="9"/>
      <c r="E95" s="9"/>
      <c r="F95" s="9"/>
      <c r="G95" s="5"/>
      <c r="I95" s="26">
        <v>92</v>
      </c>
      <c r="J95" s="9" t="e">
        <f t="shared" si="10"/>
        <v>#DIV/0!</v>
      </c>
      <c r="K95" s="5" t="e">
        <f t="shared" si="11"/>
        <v>#DIV/0!</v>
      </c>
      <c r="M95" s="26">
        <v>92</v>
      </c>
      <c r="N95" s="9" t="e">
        <f t="shared" si="8"/>
        <v>#DIV/0!</v>
      </c>
      <c r="O95" s="5" t="e">
        <f t="shared" si="12"/>
        <v>#DIV/0!</v>
      </c>
      <c r="W95" s="26">
        <v>92</v>
      </c>
      <c r="X95" s="9" t="e">
        <f t="shared" si="9"/>
        <v>#DIV/0!</v>
      </c>
      <c r="Y95" s="5" t="e">
        <f t="shared" si="13"/>
        <v>#DIV/0!</v>
      </c>
    </row>
    <row r="96" spans="1:25" x14ac:dyDescent="0.35">
      <c r="A96" s="29"/>
      <c r="B96" s="9"/>
      <c r="C96" s="9"/>
      <c r="D96" s="9"/>
      <c r="E96" s="9"/>
      <c r="F96" s="9"/>
      <c r="G96" s="5"/>
      <c r="I96" s="26">
        <v>93</v>
      </c>
      <c r="J96" s="9" t="e">
        <f t="shared" si="10"/>
        <v>#DIV/0!</v>
      </c>
      <c r="K96" s="5" t="e">
        <f t="shared" si="11"/>
        <v>#DIV/0!</v>
      </c>
      <c r="M96" s="26">
        <v>93</v>
      </c>
      <c r="N96" s="9" t="e">
        <f t="shared" si="8"/>
        <v>#DIV/0!</v>
      </c>
      <c r="O96" s="5" t="e">
        <f t="shared" si="12"/>
        <v>#DIV/0!</v>
      </c>
      <c r="W96" s="26">
        <v>93</v>
      </c>
      <c r="X96" s="9" t="e">
        <f t="shared" si="9"/>
        <v>#DIV/0!</v>
      </c>
      <c r="Y96" s="5" t="e">
        <f t="shared" si="13"/>
        <v>#DIV/0!</v>
      </c>
    </row>
    <row r="97" spans="1:25" x14ac:dyDescent="0.35">
      <c r="A97" s="29"/>
      <c r="B97" s="9"/>
      <c r="C97" s="9"/>
      <c r="D97" s="9"/>
      <c r="E97" s="9"/>
      <c r="F97" s="9"/>
      <c r="G97" s="5"/>
      <c r="I97" s="27">
        <v>94</v>
      </c>
      <c r="J97" s="9" t="e">
        <f t="shared" si="10"/>
        <v>#DIV/0!</v>
      </c>
      <c r="K97" s="5" t="e">
        <f t="shared" si="11"/>
        <v>#DIV/0!</v>
      </c>
      <c r="M97" s="27">
        <v>94</v>
      </c>
      <c r="N97" s="9" t="e">
        <f t="shared" si="8"/>
        <v>#DIV/0!</v>
      </c>
      <c r="O97" s="5" t="e">
        <f t="shared" si="12"/>
        <v>#DIV/0!</v>
      </c>
      <c r="W97" s="27">
        <v>94</v>
      </c>
      <c r="X97" s="9" t="e">
        <f t="shared" si="9"/>
        <v>#DIV/0!</v>
      </c>
      <c r="Y97" s="5" t="e">
        <f t="shared" si="13"/>
        <v>#DIV/0!</v>
      </c>
    </row>
    <row r="98" spans="1:25" x14ac:dyDescent="0.35">
      <c r="A98" s="29"/>
      <c r="B98" s="9"/>
      <c r="C98" s="9"/>
      <c r="D98" s="9"/>
      <c r="E98" s="9"/>
      <c r="F98" s="9"/>
      <c r="G98" s="5"/>
      <c r="I98" s="27">
        <v>95</v>
      </c>
      <c r="J98" s="9" t="e">
        <f t="shared" si="10"/>
        <v>#DIV/0!</v>
      </c>
      <c r="K98" s="5" t="e">
        <f t="shared" si="11"/>
        <v>#DIV/0!</v>
      </c>
      <c r="M98" s="27">
        <v>95</v>
      </c>
      <c r="N98" s="9" t="e">
        <f t="shared" si="8"/>
        <v>#DIV/0!</v>
      </c>
      <c r="O98" s="5" t="e">
        <f t="shared" si="12"/>
        <v>#DIV/0!</v>
      </c>
      <c r="W98" s="27">
        <v>95</v>
      </c>
      <c r="X98" s="9" t="e">
        <f t="shared" si="9"/>
        <v>#DIV/0!</v>
      </c>
      <c r="Y98" s="5" t="e">
        <f t="shared" si="13"/>
        <v>#DIV/0!</v>
      </c>
    </row>
    <row r="99" spans="1:25" x14ac:dyDescent="0.35">
      <c r="A99" s="29"/>
      <c r="B99" s="9"/>
      <c r="C99" s="9"/>
      <c r="D99" s="9"/>
      <c r="E99" s="9"/>
      <c r="F99" s="9"/>
      <c r="G99" s="5"/>
      <c r="I99" s="26">
        <v>96</v>
      </c>
      <c r="J99" s="9" t="e">
        <f t="shared" si="10"/>
        <v>#DIV/0!</v>
      </c>
      <c r="K99" s="5" t="e">
        <f t="shared" si="11"/>
        <v>#DIV/0!</v>
      </c>
      <c r="M99" s="26">
        <v>96</v>
      </c>
      <c r="N99" s="9" t="e">
        <f t="shared" si="8"/>
        <v>#DIV/0!</v>
      </c>
      <c r="O99" s="5" t="e">
        <f t="shared" si="12"/>
        <v>#DIV/0!</v>
      </c>
      <c r="W99" s="26">
        <v>96</v>
      </c>
      <c r="X99" s="9" t="e">
        <f t="shared" si="9"/>
        <v>#DIV/0!</v>
      </c>
      <c r="Y99" s="5" t="e">
        <f t="shared" si="13"/>
        <v>#DIV/0!</v>
      </c>
    </row>
    <row r="100" spans="1:25" x14ac:dyDescent="0.35">
      <c r="A100" s="29"/>
      <c r="B100" s="9"/>
      <c r="C100" s="9"/>
      <c r="D100" s="9"/>
      <c r="E100" s="9"/>
      <c r="F100" s="9"/>
      <c r="G100" s="5"/>
      <c r="I100" s="26">
        <v>97</v>
      </c>
      <c r="J100" s="9" t="e">
        <f t="shared" si="10"/>
        <v>#DIV/0!</v>
      </c>
      <c r="K100" s="5" t="e">
        <f t="shared" si="11"/>
        <v>#DIV/0!</v>
      </c>
      <c r="M100" s="26">
        <v>97</v>
      </c>
      <c r="N100" s="9" t="e">
        <f t="shared" ref="N100:N107" si="14">(F100-F99)/F99</f>
        <v>#DIV/0!</v>
      </c>
      <c r="O100" s="5" t="e">
        <f t="shared" si="12"/>
        <v>#DIV/0!</v>
      </c>
      <c r="W100" s="26">
        <v>97</v>
      </c>
      <c r="X100" s="9" t="e">
        <f t="shared" ref="X100:X107" si="15">IF(J100&lt;$R$3,(J100-$R$3),0)</f>
        <v>#DIV/0!</v>
      </c>
      <c r="Y100" s="5" t="e">
        <f t="shared" si="13"/>
        <v>#DIV/0!</v>
      </c>
    </row>
    <row r="101" spans="1:25" x14ac:dyDescent="0.35">
      <c r="A101" s="29"/>
      <c r="B101" s="9"/>
      <c r="C101" s="9"/>
      <c r="D101" s="9"/>
      <c r="E101" s="9"/>
      <c r="F101" s="9"/>
      <c r="G101" s="5"/>
      <c r="I101" s="26">
        <v>98</v>
      </c>
      <c r="J101" s="9" t="e">
        <f t="shared" si="10"/>
        <v>#DIV/0!</v>
      </c>
      <c r="K101" s="5" t="e">
        <f t="shared" si="11"/>
        <v>#DIV/0!</v>
      </c>
      <c r="M101" s="26">
        <v>98</v>
      </c>
      <c r="N101" s="9" t="e">
        <f t="shared" si="14"/>
        <v>#DIV/0!</v>
      </c>
      <c r="O101" s="5" t="e">
        <f t="shared" si="12"/>
        <v>#DIV/0!</v>
      </c>
      <c r="W101" s="26">
        <v>98</v>
      </c>
      <c r="X101" s="9" t="e">
        <f t="shared" si="15"/>
        <v>#DIV/0!</v>
      </c>
      <c r="Y101" s="5" t="e">
        <f t="shared" si="13"/>
        <v>#DIV/0!</v>
      </c>
    </row>
    <row r="102" spans="1:25" x14ac:dyDescent="0.35">
      <c r="A102" s="29"/>
      <c r="B102" s="9"/>
      <c r="C102" s="9"/>
      <c r="D102" s="9"/>
      <c r="E102" s="9"/>
      <c r="F102" s="9"/>
      <c r="G102" s="5"/>
      <c r="I102" s="27">
        <v>99</v>
      </c>
      <c r="J102" s="9" t="e">
        <f t="shared" si="10"/>
        <v>#DIV/0!</v>
      </c>
      <c r="K102" s="5" t="e">
        <f t="shared" si="11"/>
        <v>#DIV/0!</v>
      </c>
      <c r="M102" s="27">
        <v>99</v>
      </c>
      <c r="N102" s="9" t="e">
        <f t="shared" si="14"/>
        <v>#DIV/0!</v>
      </c>
      <c r="O102" s="5" t="e">
        <f t="shared" si="12"/>
        <v>#DIV/0!</v>
      </c>
      <c r="W102" s="27">
        <v>99</v>
      </c>
      <c r="X102" s="9" t="e">
        <f t="shared" si="15"/>
        <v>#DIV/0!</v>
      </c>
      <c r="Y102" s="5" t="e">
        <f t="shared" si="13"/>
        <v>#DIV/0!</v>
      </c>
    </row>
    <row r="103" spans="1:25" x14ac:dyDescent="0.35">
      <c r="A103" s="29"/>
      <c r="B103" s="9"/>
      <c r="C103" s="9"/>
      <c r="D103" s="9"/>
      <c r="E103" s="9"/>
      <c r="F103" s="9"/>
      <c r="G103" s="5"/>
      <c r="I103" s="27">
        <v>100</v>
      </c>
      <c r="J103" s="9" t="e">
        <f t="shared" si="10"/>
        <v>#DIV/0!</v>
      </c>
      <c r="K103" s="5" t="e">
        <f t="shared" si="11"/>
        <v>#DIV/0!</v>
      </c>
      <c r="M103" s="27">
        <v>100</v>
      </c>
      <c r="N103" s="9" t="e">
        <f t="shared" si="14"/>
        <v>#DIV/0!</v>
      </c>
      <c r="O103" s="5" t="e">
        <f t="shared" si="12"/>
        <v>#DIV/0!</v>
      </c>
      <c r="W103" s="27">
        <v>100</v>
      </c>
      <c r="X103" s="9" t="e">
        <f t="shared" si="15"/>
        <v>#DIV/0!</v>
      </c>
      <c r="Y103" s="5" t="e">
        <f t="shared" si="13"/>
        <v>#DIV/0!</v>
      </c>
    </row>
    <row r="104" spans="1:25" x14ac:dyDescent="0.35">
      <c r="A104" s="29"/>
      <c r="B104" s="9"/>
      <c r="C104" s="9"/>
      <c r="D104" s="9"/>
      <c r="E104" s="9"/>
      <c r="F104" s="9"/>
      <c r="G104" s="5"/>
      <c r="I104" s="26">
        <v>101</v>
      </c>
      <c r="J104" s="9" t="e">
        <f t="shared" si="10"/>
        <v>#DIV/0!</v>
      </c>
      <c r="K104" s="5" t="e">
        <f t="shared" si="11"/>
        <v>#DIV/0!</v>
      </c>
      <c r="M104" s="26">
        <v>101</v>
      </c>
      <c r="N104" s="9" t="e">
        <f t="shared" si="14"/>
        <v>#DIV/0!</v>
      </c>
      <c r="O104" s="5" t="e">
        <f t="shared" si="12"/>
        <v>#DIV/0!</v>
      </c>
      <c r="W104" s="26">
        <v>101</v>
      </c>
      <c r="X104" s="9" t="e">
        <f t="shared" si="15"/>
        <v>#DIV/0!</v>
      </c>
      <c r="Y104" s="5" t="e">
        <f t="shared" si="13"/>
        <v>#DIV/0!</v>
      </c>
    </row>
    <row r="105" spans="1:25" x14ac:dyDescent="0.35">
      <c r="A105" s="29"/>
      <c r="B105" s="9"/>
      <c r="C105" s="9"/>
      <c r="D105" s="9"/>
      <c r="E105" s="9"/>
      <c r="F105" s="9"/>
      <c r="G105" s="5"/>
      <c r="I105" s="26">
        <v>102</v>
      </c>
      <c r="J105" s="9" t="e">
        <f t="shared" si="10"/>
        <v>#DIV/0!</v>
      </c>
      <c r="K105" s="5" t="e">
        <f t="shared" si="11"/>
        <v>#DIV/0!</v>
      </c>
      <c r="M105" s="26">
        <v>102</v>
      </c>
      <c r="N105" s="9" t="e">
        <f t="shared" si="14"/>
        <v>#DIV/0!</v>
      </c>
      <c r="O105" s="5" t="e">
        <f t="shared" si="12"/>
        <v>#DIV/0!</v>
      </c>
      <c r="W105" s="26">
        <v>102</v>
      </c>
      <c r="X105" s="9" t="e">
        <f t="shared" si="15"/>
        <v>#DIV/0!</v>
      </c>
      <c r="Y105" s="5" t="e">
        <f t="shared" si="13"/>
        <v>#DIV/0!</v>
      </c>
    </row>
    <row r="106" spans="1:25" x14ac:dyDescent="0.35">
      <c r="A106" s="29"/>
      <c r="B106" s="9"/>
      <c r="C106" s="9"/>
      <c r="D106" s="9"/>
      <c r="E106" s="9"/>
      <c r="F106" s="9"/>
      <c r="G106" s="5"/>
      <c r="I106" s="26">
        <v>103</v>
      </c>
      <c r="J106" s="9" t="e">
        <f t="shared" si="10"/>
        <v>#DIV/0!</v>
      </c>
      <c r="K106" s="5" t="e">
        <f t="shared" si="11"/>
        <v>#DIV/0!</v>
      </c>
      <c r="M106" s="26">
        <v>103</v>
      </c>
      <c r="N106" s="9" t="e">
        <f t="shared" si="14"/>
        <v>#DIV/0!</v>
      </c>
      <c r="O106" s="5" t="e">
        <f t="shared" si="12"/>
        <v>#DIV/0!</v>
      </c>
      <c r="W106" s="26">
        <v>103</v>
      </c>
      <c r="X106" s="9" t="e">
        <f t="shared" si="15"/>
        <v>#DIV/0!</v>
      </c>
      <c r="Y106" s="5" t="e">
        <f t="shared" si="13"/>
        <v>#DIV/0!</v>
      </c>
    </row>
    <row r="107" spans="1:25" ht="16" thickBot="1" x14ac:dyDescent="0.4">
      <c r="A107" s="30"/>
      <c r="B107" s="11"/>
      <c r="C107" s="11"/>
      <c r="D107" s="11"/>
      <c r="E107" s="11"/>
      <c r="F107" s="11"/>
      <c r="G107" s="6"/>
      <c r="I107" s="28">
        <v>104</v>
      </c>
      <c r="J107" s="11" t="e">
        <f t="shared" si="10"/>
        <v>#DIV/0!</v>
      </c>
      <c r="K107" s="6" t="e">
        <f t="shared" si="11"/>
        <v>#DIV/0!</v>
      </c>
      <c r="M107" s="28">
        <v>104</v>
      </c>
      <c r="N107" s="11" t="e">
        <f t="shared" si="14"/>
        <v>#DIV/0!</v>
      </c>
      <c r="O107" s="6" t="e">
        <f t="shared" si="12"/>
        <v>#DIV/0!</v>
      </c>
      <c r="W107" s="28">
        <v>104</v>
      </c>
      <c r="X107" s="11" t="e">
        <f t="shared" si="15"/>
        <v>#DIV/0!</v>
      </c>
      <c r="Y107" s="6" t="e">
        <f t="shared" si="13"/>
        <v>#DIV/0!</v>
      </c>
    </row>
    <row r="109" spans="1:25" x14ac:dyDescent="0.35">
      <c r="X109" s="1" t="s">
        <v>113</v>
      </c>
      <c r="Y109" t="e">
        <f>SUM(Y4:Y107)</f>
        <v>#DIV/0!</v>
      </c>
    </row>
    <row r="110" spans="1:25" x14ac:dyDescent="0.35">
      <c r="X110" s="1" t="s">
        <v>112</v>
      </c>
      <c r="Y110">
        <f>COUNT(Y4:Y107)-1</f>
        <v>-1</v>
      </c>
    </row>
    <row r="111" spans="1:25" x14ac:dyDescent="0.35">
      <c r="X111" s="1" t="s">
        <v>86</v>
      </c>
      <c r="Y111" t="e">
        <f>Y109/Y110</f>
        <v>#DIV/0!</v>
      </c>
    </row>
    <row r="112" spans="1:25" x14ac:dyDescent="0.35">
      <c r="X112" s="1" t="s">
        <v>87</v>
      </c>
      <c r="Y112" t="e">
        <f>SQRT(Y111)</f>
        <v>#DIV/0!</v>
      </c>
    </row>
    <row r="113" spans="14:15" x14ac:dyDescent="0.35">
      <c r="N113" t="s">
        <v>76</v>
      </c>
      <c r="O113">
        <v>0.20204604899788881</v>
      </c>
    </row>
    <row r="114" spans="14:15" x14ac:dyDescent="0.35">
      <c r="N114" t="s">
        <v>107</v>
      </c>
      <c r="O114">
        <v>9.0975784763600478E-2</v>
      </c>
    </row>
    <row r="115" spans="14:15" x14ac:dyDescent="0.35">
      <c r="N115" t="s">
        <v>108</v>
      </c>
      <c r="O115">
        <v>-0.11107026423428831</v>
      </c>
    </row>
  </sheetData>
  <mergeCells count="11">
    <mergeCell ref="A1:G1"/>
    <mergeCell ref="I1:K1"/>
    <mergeCell ref="M1:O1"/>
    <mergeCell ref="Q1:R1"/>
    <mergeCell ref="Q21:R21"/>
    <mergeCell ref="Q7:R7"/>
    <mergeCell ref="T1:U1"/>
    <mergeCell ref="W1:Y1"/>
    <mergeCell ref="AA1:AB1"/>
    <mergeCell ref="Q2:R2"/>
    <mergeCell ref="T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15"/>
  <sheetViews>
    <sheetView workbookViewId="0">
      <selection sqref="A1:G107"/>
    </sheetView>
  </sheetViews>
  <sheetFormatPr defaultColWidth="10.6640625" defaultRowHeight="15.5" x14ac:dyDescent="0.35"/>
  <cols>
    <col min="8" max="9" width="13" customWidth="1"/>
    <col min="10" max="10" width="17" bestFit="1" customWidth="1"/>
    <col min="11" max="11" width="19.33203125" bestFit="1" customWidth="1"/>
    <col min="12" max="12" width="13" customWidth="1"/>
    <col min="13" max="13" width="5.5" customWidth="1"/>
    <col min="14" max="14" width="17" bestFit="1" customWidth="1"/>
    <col min="15" max="15" width="19.33203125" bestFit="1" customWidth="1"/>
    <col min="17" max="17" width="27" customWidth="1"/>
    <col min="20" max="20" width="22" bestFit="1" customWidth="1"/>
    <col min="23" max="23" width="4.1640625" bestFit="1" customWidth="1"/>
    <col min="24" max="24" width="20.33203125" bestFit="1" customWidth="1"/>
    <col min="25" max="25" width="12.83203125" bestFit="1" customWidth="1"/>
    <col min="27" max="27" width="3.1640625" bestFit="1" customWidth="1"/>
    <col min="30" max="30" width="21.6640625" bestFit="1" customWidth="1"/>
  </cols>
  <sheetData>
    <row r="1" spans="1:30" ht="16" thickBot="1" x14ac:dyDescent="0.4">
      <c r="A1" s="90" t="s">
        <v>33</v>
      </c>
      <c r="B1" s="94"/>
      <c r="C1" s="94"/>
      <c r="D1" s="94"/>
      <c r="E1" s="94"/>
      <c r="F1" s="94"/>
      <c r="G1" s="91"/>
      <c r="I1" s="90" t="s">
        <v>68</v>
      </c>
      <c r="J1" s="94"/>
      <c r="K1" s="91"/>
      <c r="M1" s="90" t="s">
        <v>69</v>
      </c>
      <c r="N1" s="94"/>
      <c r="O1" s="91"/>
      <c r="Q1" s="90" t="s">
        <v>70</v>
      </c>
      <c r="R1" s="91"/>
      <c r="T1" s="92" t="s">
        <v>69</v>
      </c>
      <c r="U1" s="93"/>
      <c r="W1" s="90" t="s">
        <v>109</v>
      </c>
      <c r="X1" s="94"/>
      <c r="Y1" s="91"/>
      <c r="AA1" s="87" t="s">
        <v>114</v>
      </c>
      <c r="AB1" s="88"/>
      <c r="AD1" s="55" t="s">
        <v>78</v>
      </c>
    </row>
    <row r="2" spans="1:30" ht="16" thickBot="1" x14ac:dyDescent="0.4">
      <c r="A2" s="31" t="s">
        <v>22</v>
      </c>
      <c r="B2" s="32" t="s">
        <v>23</v>
      </c>
      <c r="C2" s="32" t="s">
        <v>24</v>
      </c>
      <c r="D2" s="32" t="s">
        <v>25</v>
      </c>
      <c r="E2" s="32" t="s">
        <v>26</v>
      </c>
      <c r="F2" s="32" t="s">
        <v>27</v>
      </c>
      <c r="G2" s="33" t="s">
        <v>28</v>
      </c>
      <c r="I2" s="44" t="s">
        <v>32</v>
      </c>
      <c r="J2" s="45" t="s">
        <v>30</v>
      </c>
      <c r="K2" s="46" t="s">
        <v>31</v>
      </c>
      <c r="M2" s="44" t="s">
        <v>32</v>
      </c>
      <c r="N2" s="45" t="s">
        <v>30</v>
      </c>
      <c r="O2" s="46" t="s">
        <v>31</v>
      </c>
      <c r="Q2" s="90" t="s">
        <v>43</v>
      </c>
      <c r="R2" s="91"/>
      <c r="S2" s="1"/>
      <c r="T2" s="90" t="s">
        <v>43</v>
      </c>
      <c r="U2" s="91"/>
      <c r="W2" s="44" t="s">
        <v>32</v>
      </c>
      <c r="X2" s="45" t="s">
        <v>111</v>
      </c>
      <c r="Y2" s="46" t="s">
        <v>110</v>
      </c>
      <c r="AA2" s="37" t="s">
        <v>32</v>
      </c>
      <c r="AB2" s="61" t="s">
        <v>76</v>
      </c>
      <c r="AD2" s="15"/>
    </row>
    <row r="3" spans="1:30" x14ac:dyDescent="0.35">
      <c r="A3" s="29">
        <v>42370</v>
      </c>
      <c r="B3" s="9">
        <v>102.610001</v>
      </c>
      <c r="C3" s="9">
        <v>105.849998</v>
      </c>
      <c r="D3" s="9">
        <v>96.43</v>
      </c>
      <c r="E3" s="9">
        <v>96.449996999999996</v>
      </c>
      <c r="F3" s="9">
        <v>92.857529</v>
      </c>
      <c r="G3" s="5">
        <v>272992200</v>
      </c>
      <c r="I3" s="25"/>
      <c r="J3" s="9"/>
      <c r="K3" s="5"/>
      <c r="M3" s="25"/>
      <c r="N3" s="9"/>
      <c r="O3" s="5"/>
      <c r="Q3" s="53" t="s">
        <v>71</v>
      </c>
      <c r="R3" s="52">
        <f>AVERAGE(J4:J107)</f>
        <v>5.7710801970794348E-3</v>
      </c>
      <c r="T3" s="4" t="s">
        <v>71</v>
      </c>
      <c r="U3" s="5">
        <f>AVERAGE(N4:N107)</f>
        <v>6.1794126560551534E-3</v>
      </c>
      <c r="W3" s="25"/>
      <c r="X3" s="9"/>
      <c r="Y3" s="5"/>
      <c r="AA3" s="19">
        <v>1</v>
      </c>
      <c r="AB3" s="35">
        <v>-0.1</v>
      </c>
      <c r="AD3" s="15"/>
    </row>
    <row r="4" spans="1:30" x14ac:dyDescent="0.35">
      <c r="A4" s="29">
        <v>42377</v>
      </c>
      <c r="B4" s="9">
        <v>98.550003000000004</v>
      </c>
      <c r="C4" s="9">
        <v>101.19000200000001</v>
      </c>
      <c r="D4" s="9">
        <v>95.739998</v>
      </c>
      <c r="E4" s="9">
        <v>99.519997000000004</v>
      </c>
      <c r="F4" s="9">
        <v>95.813170999999997</v>
      </c>
      <c r="G4" s="5">
        <v>295301300</v>
      </c>
      <c r="I4" s="26">
        <v>1</v>
      </c>
      <c r="J4" s="9">
        <f>LN(F4/F3)</f>
        <v>3.1333787581827227E-2</v>
      </c>
      <c r="K4" s="5">
        <f>J4+1</f>
        <v>1.0313337875818271</v>
      </c>
      <c r="M4" s="26">
        <v>1</v>
      </c>
      <c r="N4" s="9">
        <f t="shared" ref="N4:N35" si="0">(F4-F3)/F3</f>
        <v>3.1829858405988787E-2</v>
      </c>
      <c r="O4" s="5">
        <f>N4+1</f>
        <v>1.0318298584059888</v>
      </c>
      <c r="Q4" s="54" t="s">
        <v>72</v>
      </c>
      <c r="R4" s="7">
        <f>GEOMEAN(K4:K107)-1</f>
        <v>5.377925400643635E-3</v>
      </c>
      <c r="T4" s="4" t="s">
        <v>72</v>
      </c>
      <c r="U4" s="5">
        <f>GEOMEAN(O4:O107)-1</f>
        <v>5.7877649613289339E-3</v>
      </c>
      <c r="W4" s="26">
        <v>1</v>
      </c>
      <c r="X4" s="9">
        <f t="shared" ref="X4:X35" si="1">IF(J4&lt;$R$3,(J4-$R$3),0)</f>
        <v>0</v>
      </c>
      <c r="Y4" s="5">
        <f>X4^2</f>
        <v>0</v>
      </c>
      <c r="AA4" s="19">
        <v>2</v>
      </c>
      <c r="AB4" s="35">
        <v>-0.09</v>
      </c>
      <c r="AD4" s="15">
        <f>ABS(J4-$R$3)</f>
        <v>2.5562707384747793E-2</v>
      </c>
    </row>
    <row r="5" spans="1:30" x14ac:dyDescent="0.35">
      <c r="A5" s="29">
        <v>42384</v>
      </c>
      <c r="B5" s="9">
        <v>96.199996999999996</v>
      </c>
      <c r="C5" s="9">
        <v>98.650002000000001</v>
      </c>
      <c r="D5" s="9">
        <v>93.419998000000007</v>
      </c>
      <c r="E5" s="9">
        <v>96.300003000000004</v>
      </c>
      <c r="F5" s="9">
        <v>92.713127</v>
      </c>
      <c r="G5" s="5">
        <v>256593600</v>
      </c>
      <c r="I5" s="26">
        <v>2</v>
      </c>
      <c r="J5" s="9">
        <f t="shared" ref="J5:J68" si="2">LN(F5/F4)</f>
        <v>-3.2890089987160746E-2</v>
      </c>
      <c r="K5" s="5">
        <f t="shared" ref="K5:K68" si="3">J5+1</f>
        <v>0.9671099100128393</v>
      </c>
      <c r="M5" s="26">
        <v>2</v>
      </c>
      <c r="N5" s="9">
        <f t="shared" si="0"/>
        <v>-3.235509239121203E-2</v>
      </c>
      <c r="O5" s="5">
        <f t="shared" ref="O5:O68" si="4">N5+1</f>
        <v>0.96764490760878796</v>
      </c>
      <c r="Q5" s="26" t="s">
        <v>73</v>
      </c>
      <c r="R5" s="35">
        <f>MEDIAN(J4:J107)</f>
        <v>5.819095395631196E-3</v>
      </c>
      <c r="T5" s="19" t="s">
        <v>73</v>
      </c>
      <c r="U5" s="5">
        <f>MEDIAN(N4:N107)</f>
        <v>5.8362641236004587E-3</v>
      </c>
      <c r="W5" s="26">
        <v>2</v>
      </c>
      <c r="X5" s="9">
        <f t="shared" si="1"/>
        <v>-3.866117018424018E-2</v>
      </c>
      <c r="Y5" s="5">
        <f t="shared" ref="Y5:Y68" si="5">X5^2</f>
        <v>1.494686080014782E-3</v>
      </c>
      <c r="AA5" s="19">
        <v>3</v>
      </c>
      <c r="AB5" s="35">
        <v>-0.08</v>
      </c>
      <c r="AD5" s="15">
        <f t="shared" ref="AD5:AD68" si="6">ABS(J5-$R$3)</f>
        <v>3.866117018424018E-2</v>
      </c>
    </row>
    <row r="6" spans="1:30" ht="16" thickBot="1" x14ac:dyDescent="0.4">
      <c r="A6" s="29">
        <v>42391</v>
      </c>
      <c r="B6" s="9">
        <v>98.629997000000003</v>
      </c>
      <c r="C6" s="9">
        <v>101.529999</v>
      </c>
      <c r="D6" s="9">
        <v>92.389999000000003</v>
      </c>
      <c r="E6" s="9">
        <v>94.089995999999999</v>
      </c>
      <c r="F6" s="9">
        <v>90.585442</v>
      </c>
      <c r="G6" s="5">
        <v>381720500</v>
      </c>
      <c r="I6" s="26">
        <v>3</v>
      </c>
      <c r="J6" s="9">
        <f t="shared" si="2"/>
        <v>-2.3216554070814702E-2</v>
      </c>
      <c r="K6" s="5">
        <f t="shared" si="3"/>
        <v>0.97678344592918531</v>
      </c>
      <c r="M6" s="26">
        <v>3</v>
      </c>
      <c r="N6" s="9">
        <f t="shared" si="0"/>
        <v>-2.2949123482805187E-2</v>
      </c>
      <c r="O6" s="5">
        <f t="shared" si="4"/>
        <v>0.9770508765171948</v>
      </c>
      <c r="Q6" s="43" t="s">
        <v>74</v>
      </c>
      <c r="R6" s="36" t="e">
        <f>MODE(J4:J107)</f>
        <v>#N/A</v>
      </c>
      <c r="S6" s="1"/>
      <c r="T6" s="37" t="s">
        <v>74</v>
      </c>
      <c r="U6" s="6" t="e">
        <f>MODE(N4:N107)</f>
        <v>#N/A</v>
      </c>
      <c r="W6" s="26">
        <v>3</v>
      </c>
      <c r="X6" s="9">
        <f t="shared" si="1"/>
        <v>-2.8987634267894136E-2</v>
      </c>
      <c r="Y6" s="5">
        <f t="shared" si="5"/>
        <v>8.4028294044919034E-4</v>
      </c>
      <c r="AA6" s="19">
        <v>4</v>
      </c>
      <c r="AB6" s="35">
        <v>-7.0000000000000007E-2</v>
      </c>
      <c r="AD6" s="15">
        <f t="shared" si="6"/>
        <v>2.8987634267894136E-2</v>
      </c>
    </row>
    <row r="7" spans="1:30" ht="16" thickBot="1" x14ac:dyDescent="0.4">
      <c r="A7" s="29">
        <v>42398</v>
      </c>
      <c r="B7" s="9">
        <v>94.790001000000004</v>
      </c>
      <c r="C7" s="9">
        <v>97.339995999999999</v>
      </c>
      <c r="D7" s="9">
        <v>94.080001999999993</v>
      </c>
      <c r="E7" s="9">
        <v>96.599997999999999</v>
      </c>
      <c r="F7" s="9">
        <v>93.001953</v>
      </c>
      <c r="G7" s="5">
        <v>235153200</v>
      </c>
      <c r="I7" s="27">
        <v>4</v>
      </c>
      <c r="J7" s="9">
        <f t="shared" si="2"/>
        <v>2.6326977121645608E-2</v>
      </c>
      <c r="K7" s="5">
        <f t="shared" si="3"/>
        <v>1.0263269771216457</v>
      </c>
      <c r="M7" s="27">
        <v>4</v>
      </c>
      <c r="N7" s="9">
        <f t="shared" si="0"/>
        <v>2.6676593353709085E-2</v>
      </c>
      <c r="O7" s="5">
        <f t="shared" si="4"/>
        <v>1.026676593353709</v>
      </c>
      <c r="Q7" s="90" t="s">
        <v>45</v>
      </c>
      <c r="R7" s="91"/>
      <c r="U7" s="3"/>
      <c r="V7" s="3"/>
      <c r="W7" s="27">
        <v>4</v>
      </c>
      <c r="X7" s="9">
        <f t="shared" si="1"/>
        <v>0</v>
      </c>
      <c r="Y7" s="5">
        <f t="shared" si="5"/>
        <v>0</v>
      </c>
      <c r="AA7" s="19">
        <v>5</v>
      </c>
      <c r="AB7" s="35">
        <v>-0.06</v>
      </c>
      <c r="AD7" s="15">
        <f t="shared" si="6"/>
        <v>2.0555896924566174E-2</v>
      </c>
    </row>
    <row r="8" spans="1:30" x14ac:dyDescent="0.35">
      <c r="A8" s="29">
        <v>42405</v>
      </c>
      <c r="B8" s="9">
        <v>96.519997000000004</v>
      </c>
      <c r="C8" s="9">
        <v>96.919998000000007</v>
      </c>
      <c r="D8" s="9">
        <v>92.589995999999999</v>
      </c>
      <c r="E8" s="9">
        <v>93.699996999999996</v>
      </c>
      <c r="F8" s="9">
        <v>90.699477999999999</v>
      </c>
      <c r="G8" s="5">
        <v>237189000</v>
      </c>
      <c r="I8" s="27">
        <v>5</v>
      </c>
      <c r="J8" s="9">
        <f t="shared" si="2"/>
        <v>-2.5068891065274809E-2</v>
      </c>
      <c r="K8" s="5">
        <f t="shared" si="3"/>
        <v>0.97493110893472523</v>
      </c>
      <c r="M8" s="27">
        <v>5</v>
      </c>
      <c r="N8" s="9">
        <f t="shared" si="0"/>
        <v>-2.4757275796133026E-2</v>
      </c>
      <c r="O8" s="5">
        <f t="shared" si="4"/>
        <v>0.97524272420386693</v>
      </c>
      <c r="Q8" s="16" t="s">
        <v>76</v>
      </c>
      <c r="R8" s="39">
        <f>MAX(J4:J107)-MIN(J4:J107)</f>
        <v>0.20204604899788881</v>
      </c>
      <c r="U8" s="3"/>
      <c r="V8" s="3"/>
      <c r="W8" s="27">
        <v>5</v>
      </c>
      <c r="X8" s="9">
        <f t="shared" si="1"/>
        <v>-3.0839971262354243E-2</v>
      </c>
      <c r="Y8" s="5">
        <f t="shared" si="5"/>
        <v>9.5110382746283557E-4</v>
      </c>
      <c r="AA8" s="19">
        <v>6</v>
      </c>
      <c r="AB8" s="35">
        <v>-0.05</v>
      </c>
      <c r="AD8" s="15">
        <f t="shared" si="6"/>
        <v>3.0839971262354243E-2</v>
      </c>
    </row>
    <row r="9" spans="1:30" x14ac:dyDescent="0.35">
      <c r="A9" s="29">
        <v>42412</v>
      </c>
      <c r="B9" s="9">
        <v>94.190002000000007</v>
      </c>
      <c r="C9" s="9">
        <v>98.889999000000003</v>
      </c>
      <c r="D9" s="9">
        <v>93.010002</v>
      </c>
      <c r="E9" s="9">
        <v>96.260002</v>
      </c>
      <c r="F9" s="9">
        <v>93.177498</v>
      </c>
      <c r="G9" s="5">
        <v>173293500</v>
      </c>
      <c r="I9" s="26">
        <v>6</v>
      </c>
      <c r="J9" s="9">
        <f t="shared" si="2"/>
        <v>2.6954652905030831E-2</v>
      </c>
      <c r="K9" s="5">
        <f t="shared" si="3"/>
        <v>1.0269546529050309</v>
      </c>
      <c r="M9" s="26">
        <v>6</v>
      </c>
      <c r="N9" s="9">
        <f t="shared" si="0"/>
        <v>2.7321215674471697E-2</v>
      </c>
      <c r="O9" s="5">
        <f t="shared" si="4"/>
        <v>1.0273212156744718</v>
      </c>
      <c r="Q9" s="19" t="s">
        <v>107</v>
      </c>
      <c r="R9" s="35">
        <f>MAX(J4:J107)</f>
        <v>9.0975784763600478E-2</v>
      </c>
      <c r="U9" s="3"/>
      <c r="V9" s="3"/>
      <c r="W9" s="26">
        <v>6</v>
      </c>
      <c r="X9" s="9">
        <f t="shared" si="1"/>
        <v>0</v>
      </c>
      <c r="Y9" s="5">
        <f t="shared" si="5"/>
        <v>0</v>
      </c>
      <c r="AA9" s="19">
        <v>7</v>
      </c>
      <c r="AB9" s="35">
        <v>-0.04</v>
      </c>
      <c r="AD9" s="15">
        <f t="shared" si="6"/>
        <v>2.1183572707951397E-2</v>
      </c>
    </row>
    <row r="10" spans="1:30" x14ac:dyDescent="0.35">
      <c r="A10" s="29">
        <v>42419</v>
      </c>
      <c r="B10" s="9">
        <v>96</v>
      </c>
      <c r="C10" s="9">
        <v>96.900002000000001</v>
      </c>
      <c r="D10" s="9">
        <v>93.32</v>
      </c>
      <c r="E10" s="9">
        <v>96.760002</v>
      </c>
      <c r="F10" s="9">
        <v>93.661484000000002</v>
      </c>
      <c r="G10" s="5">
        <v>165436000</v>
      </c>
      <c r="I10" s="26">
        <v>7</v>
      </c>
      <c r="J10" s="9">
        <f t="shared" si="2"/>
        <v>5.180793401452998E-3</v>
      </c>
      <c r="K10" s="5">
        <f t="shared" si="3"/>
        <v>1.0051807934014529</v>
      </c>
      <c r="M10" s="26">
        <v>7</v>
      </c>
      <c r="N10" s="9">
        <f t="shared" si="0"/>
        <v>5.194236917587137E-3</v>
      </c>
      <c r="O10" s="5">
        <f t="shared" si="4"/>
        <v>1.0051942369175872</v>
      </c>
      <c r="Q10" s="19" t="s">
        <v>108</v>
      </c>
      <c r="R10" s="35">
        <f>MIN(J5:J108)</f>
        <v>-0.11107026423428831</v>
      </c>
      <c r="U10" s="3"/>
      <c r="V10" s="3"/>
      <c r="W10" s="26">
        <v>7</v>
      </c>
      <c r="X10" s="9">
        <f t="shared" si="1"/>
        <v>-5.9028679562643689E-4</v>
      </c>
      <c r="Y10" s="5">
        <f t="shared" si="5"/>
        <v>3.484385010909269E-7</v>
      </c>
      <c r="AA10" s="19">
        <v>8</v>
      </c>
      <c r="AB10" s="35">
        <v>-0.03</v>
      </c>
      <c r="AD10" s="15">
        <f t="shared" si="6"/>
        <v>5.9028679562643689E-4</v>
      </c>
    </row>
    <row r="11" spans="1:30" x14ac:dyDescent="0.35">
      <c r="A11" s="29">
        <v>42426</v>
      </c>
      <c r="B11" s="9">
        <v>97.199996999999996</v>
      </c>
      <c r="C11" s="9">
        <v>101.709999</v>
      </c>
      <c r="D11" s="9">
        <v>96.580001999999993</v>
      </c>
      <c r="E11" s="9">
        <v>101.5</v>
      </c>
      <c r="F11" s="9">
        <v>98.249686999999994</v>
      </c>
      <c r="G11" s="5">
        <v>184739800</v>
      </c>
      <c r="I11" s="26">
        <v>8</v>
      </c>
      <c r="J11" s="9">
        <f t="shared" si="2"/>
        <v>4.7825016819691951E-2</v>
      </c>
      <c r="K11" s="5">
        <f t="shared" si="3"/>
        <v>1.0478250168196919</v>
      </c>
      <c r="M11" s="26">
        <v>8</v>
      </c>
      <c r="N11" s="9">
        <f t="shared" si="0"/>
        <v>4.8987084167916799E-2</v>
      </c>
      <c r="O11" s="5">
        <f t="shared" si="4"/>
        <v>1.0489870841679168</v>
      </c>
      <c r="Q11" s="19" t="s">
        <v>78</v>
      </c>
      <c r="R11" s="35">
        <f>AD109</f>
        <v>2.0835010773583632E-2</v>
      </c>
      <c r="U11" s="3"/>
      <c r="V11" s="3"/>
      <c r="W11" s="26">
        <v>8</v>
      </c>
      <c r="X11" s="9">
        <f t="shared" si="1"/>
        <v>0</v>
      </c>
      <c r="Y11" s="5">
        <f t="shared" si="5"/>
        <v>0</v>
      </c>
      <c r="AA11" s="19">
        <v>9</v>
      </c>
      <c r="AB11" s="35">
        <v>-0.02</v>
      </c>
      <c r="AD11" s="15">
        <f t="shared" si="6"/>
        <v>4.2053936622612517E-2</v>
      </c>
    </row>
    <row r="12" spans="1:30" x14ac:dyDescent="0.35">
      <c r="A12" s="29">
        <v>42433</v>
      </c>
      <c r="B12" s="9">
        <v>102.370003</v>
      </c>
      <c r="C12" s="9">
        <v>103.75</v>
      </c>
      <c r="D12" s="9">
        <v>100.150002</v>
      </c>
      <c r="E12" s="9">
        <v>101.16999800000001</v>
      </c>
      <c r="F12" s="9">
        <v>97.930244000000002</v>
      </c>
      <c r="G12" s="5">
        <v>174161200</v>
      </c>
      <c r="I12" s="27">
        <v>9</v>
      </c>
      <c r="J12" s="9">
        <f t="shared" si="2"/>
        <v>-3.2566356884454655E-3</v>
      </c>
      <c r="K12" s="5">
        <f t="shared" si="3"/>
        <v>0.99674336431155452</v>
      </c>
      <c r="M12" s="27">
        <v>9</v>
      </c>
      <c r="N12" s="9">
        <f t="shared" si="0"/>
        <v>-3.2513386022287542E-3</v>
      </c>
      <c r="O12" s="5">
        <f t="shared" si="4"/>
        <v>0.9967486613977713</v>
      </c>
      <c r="Q12" s="19" t="s">
        <v>97</v>
      </c>
      <c r="R12" s="35">
        <f>STDEV(J4:J107)</f>
        <v>2.810120026136384E-2</v>
      </c>
      <c r="W12" s="27">
        <v>9</v>
      </c>
      <c r="X12" s="9">
        <f t="shared" si="1"/>
        <v>-9.0277158855249003E-3</v>
      </c>
      <c r="Y12" s="5">
        <f t="shared" si="5"/>
        <v>8.149965410975864E-5</v>
      </c>
      <c r="AA12" s="19">
        <v>10</v>
      </c>
      <c r="AB12" s="35">
        <v>-0.01</v>
      </c>
      <c r="AD12" s="15">
        <f t="shared" si="6"/>
        <v>9.0277158855249003E-3</v>
      </c>
    </row>
    <row r="13" spans="1:30" x14ac:dyDescent="0.35">
      <c r="A13" s="29">
        <v>42440</v>
      </c>
      <c r="B13" s="9">
        <v>102.239998</v>
      </c>
      <c r="C13" s="9">
        <v>106.470001</v>
      </c>
      <c r="D13" s="9">
        <v>101.5</v>
      </c>
      <c r="E13" s="9">
        <v>105.800003</v>
      </c>
      <c r="F13" s="9">
        <v>102.411987</v>
      </c>
      <c r="G13" s="5">
        <v>165276200</v>
      </c>
      <c r="I13" s="27">
        <v>10</v>
      </c>
      <c r="J13" s="9">
        <f t="shared" si="2"/>
        <v>4.474833699601672E-2</v>
      </c>
      <c r="K13" s="5">
        <f t="shared" si="3"/>
        <v>1.0447483369960167</v>
      </c>
      <c r="M13" s="27">
        <v>10</v>
      </c>
      <c r="N13" s="9">
        <f t="shared" si="0"/>
        <v>4.5764646517167815E-2</v>
      </c>
      <c r="O13" s="5">
        <f t="shared" si="4"/>
        <v>1.0457646465171677</v>
      </c>
      <c r="Q13" s="19" t="s">
        <v>99</v>
      </c>
      <c r="R13" s="35">
        <f>VAR(J4:J107)</f>
        <v>7.8967745612927521E-4</v>
      </c>
      <c r="W13" s="27">
        <v>10</v>
      </c>
      <c r="X13" s="9">
        <f t="shared" si="1"/>
        <v>0</v>
      </c>
      <c r="Y13" s="5">
        <f t="shared" si="5"/>
        <v>0</v>
      </c>
      <c r="AA13" s="19">
        <v>11</v>
      </c>
      <c r="AB13" s="35">
        <v>0</v>
      </c>
      <c r="AD13" s="15">
        <f t="shared" si="6"/>
        <v>3.8977256798937286E-2</v>
      </c>
    </row>
    <row r="14" spans="1:30" x14ac:dyDescent="0.35">
      <c r="A14" s="29">
        <v>42447</v>
      </c>
      <c r="B14" s="9">
        <v>106.339996</v>
      </c>
      <c r="C14" s="9">
        <v>107.650002</v>
      </c>
      <c r="D14" s="9">
        <v>104.889999</v>
      </c>
      <c r="E14" s="9">
        <v>105.66999800000001</v>
      </c>
      <c r="F14" s="9">
        <v>102.286148</v>
      </c>
      <c r="G14" s="5">
        <v>163988800</v>
      </c>
      <c r="I14" s="26">
        <v>11</v>
      </c>
      <c r="J14" s="9">
        <f t="shared" si="2"/>
        <v>-1.2295081814249393E-3</v>
      </c>
      <c r="K14" s="5">
        <f t="shared" si="3"/>
        <v>0.99877049181857502</v>
      </c>
      <c r="M14" s="26">
        <v>11</v>
      </c>
      <c r="N14" s="9">
        <f t="shared" si="0"/>
        <v>-1.2287526459182864E-3</v>
      </c>
      <c r="O14" s="5">
        <f t="shared" si="4"/>
        <v>0.99877124735408174</v>
      </c>
      <c r="Q14" s="19" t="s">
        <v>87</v>
      </c>
      <c r="R14" s="5">
        <f>Y112</f>
        <v>2.0644230211414941E-2</v>
      </c>
      <c r="T14" t="str">
        <f>IF(R12&gt;R14,"Standard Deviation overstates risk"," ")</f>
        <v>Standard Deviation overstates risk</v>
      </c>
      <c r="W14" s="26">
        <v>11</v>
      </c>
      <c r="X14" s="9">
        <f t="shared" si="1"/>
        <v>-7.000588378504374E-3</v>
      </c>
      <c r="Y14" s="5">
        <f t="shared" si="5"/>
        <v>4.9008237645250499E-5</v>
      </c>
      <c r="AA14" s="19">
        <v>12</v>
      </c>
      <c r="AB14" s="35">
        <v>0.01</v>
      </c>
      <c r="AD14" s="15">
        <f t="shared" si="6"/>
        <v>7.000588378504374E-3</v>
      </c>
    </row>
    <row r="15" spans="1:30" x14ac:dyDescent="0.35">
      <c r="A15" s="29">
        <v>42454</v>
      </c>
      <c r="B15" s="9">
        <v>106</v>
      </c>
      <c r="C15" s="9">
        <v>110.41999800000001</v>
      </c>
      <c r="D15" s="9">
        <v>104.879997</v>
      </c>
      <c r="E15" s="9">
        <v>108.989998</v>
      </c>
      <c r="F15" s="9">
        <v>105.49984000000001</v>
      </c>
      <c r="G15" s="5">
        <v>122091000</v>
      </c>
      <c r="I15" s="26">
        <v>12</v>
      </c>
      <c r="J15" s="9">
        <f t="shared" si="2"/>
        <v>3.093517820748716E-2</v>
      </c>
      <c r="K15" s="5">
        <f t="shared" si="3"/>
        <v>1.0309351782074871</v>
      </c>
      <c r="M15" s="26">
        <v>12</v>
      </c>
      <c r="N15" s="9">
        <f t="shared" si="0"/>
        <v>3.1418643314244356E-2</v>
      </c>
      <c r="O15" s="5">
        <f t="shared" si="4"/>
        <v>1.0314186433142443</v>
      </c>
      <c r="Q15" s="19" t="s">
        <v>86</v>
      </c>
      <c r="R15" s="35">
        <f>Y111</f>
        <v>4.2618424102189734E-4</v>
      </c>
      <c r="U15" s="3"/>
      <c r="V15" s="3"/>
      <c r="W15" s="26">
        <v>12</v>
      </c>
      <c r="X15" s="9">
        <f t="shared" si="1"/>
        <v>0</v>
      </c>
      <c r="Y15" s="5">
        <f t="shared" si="5"/>
        <v>0</v>
      </c>
      <c r="AA15" s="19">
        <v>13</v>
      </c>
      <c r="AB15" s="35">
        <v>0.02</v>
      </c>
      <c r="AD15" s="15">
        <f t="shared" si="6"/>
        <v>2.5164098010407726E-2</v>
      </c>
    </row>
    <row r="16" spans="1:30" x14ac:dyDescent="0.35">
      <c r="A16" s="29">
        <v>42461</v>
      </c>
      <c r="B16" s="9">
        <v>108.779999</v>
      </c>
      <c r="C16" s="9">
        <v>112.19000200000001</v>
      </c>
      <c r="D16" s="9">
        <v>108.120003</v>
      </c>
      <c r="E16" s="9">
        <v>108.540001</v>
      </c>
      <c r="F16" s="9">
        <v>105.064262</v>
      </c>
      <c r="G16" s="5">
        <v>148014900</v>
      </c>
      <c r="I16" s="26">
        <v>13</v>
      </c>
      <c r="J16" s="9">
        <f t="shared" si="2"/>
        <v>-4.1372543294293136E-3</v>
      </c>
      <c r="K16" s="5">
        <f t="shared" si="3"/>
        <v>0.99586274567057065</v>
      </c>
      <c r="M16" s="26">
        <v>13</v>
      </c>
      <c r="N16" s="9">
        <f t="shared" si="0"/>
        <v>-4.1287076833482084E-3</v>
      </c>
      <c r="O16" s="5">
        <f t="shared" si="4"/>
        <v>0.99587129231665183</v>
      </c>
      <c r="Q16" s="19" t="s">
        <v>89</v>
      </c>
      <c r="R16" s="5">
        <f>R12/R3</f>
        <v>4.8693137682586682</v>
      </c>
      <c r="W16" s="26">
        <v>13</v>
      </c>
      <c r="X16" s="9">
        <f t="shared" si="1"/>
        <v>-9.9083345265087476E-3</v>
      </c>
      <c r="Y16" s="5">
        <f t="shared" si="5"/>
        <v>9.8175093089205331E-5</v>
      </c>
      <c r="AA16" s="19">
        <v>14</v>
      </c>
      <c r="AB16" s="35">
        <v>0.03</v>
      </c>
      <c r="AD16" s="15">
        <f t="shared" si="6"/>
        <v>9.9083345265087476E-3</v>
      </c>
    </row>
    <row r="17" spans="1:30" x14ac:dyDescent="0.35">
      <c r="A17" s="29">
        <v>42468</v>
      </c>
      <c r="B17" s="9">
        <v>108.910004</v>
      </c>
      <c r="C17" s="9">
        <v>112.389999</v>
      </c>
      <c r="D17" s="9">
        <v>108.16999800000001</v>
      </c>
      <c r="E17" s="9">
        <v>112.099998</v>
      </c>
      <c r="F17" s="9">
        <v>108.510239</v>
      </c>
      <c r="G17" s="5">
        <v>138952700</v>
      </c>
      <c r="I17" s="27">
        <v>14</v>
      </c>
      <c r="J17" s="9">
        <f t="shared" si="2"/>
        <v>3.2272355193802407E-2</v>
      </c>
      <c r="K17" s="5">
        <f t="shared" si="3"/>
        <v>1.0322723551938024</v>
      </c>
      <c r="M17" s="27">
        <v>14</v>
      </c>
      <c r="N17" s="9">
        <f t="shared" si="0"/>
        <v>3.2798755108563928E-2</v>
      </c>
      <c r="O17" s="5">
        <f t="shared" si="4"/>
        <v>1.032798755108564</v>
      </c>
      <c r="Q17" s="19" t="s">
        <v>94</v>
      </c>
      <c r="R17" s="5">
        <f>SKEW(J4:J107)</f>
        <v>-0.49853459657325366</v>
      </c>
      <c r="W17" s="27">
        <v>14</v>
      </c>
      <c r="X17" s="9">
        <f t="shared" si="1"/>
        <v>0</v>
      </c>
      <c r="Y17" s="5">
        <f t="shared" si="5"/>
        <v>0</v>
      </c>
      <c r="AA17" s="19">
        <v>15</v>
      </c>
      <c r="AB17" s="35">
        <v>0.04</v>
      </c>
      <c r="AD17" s="15">
        <f t="shared" si="6"/>
        <v>2.6501274996722973E-2</v>
      </c>
    </row>
    <row r="18" spans="1:30" ht="16" thickBot="1" x14ac:dyDescent="0.4">
      <c r="A18" s="29">
        <v>42475</v>
      </c>
      <c r="B18" s="9">
        <v>112.110001</v>
      </c>
      <c r="C18" s="9">
        <v>112.300003</v>
      </c>
      <c r="D18" s="9">
        <v>105.519997</v>
      </c>
      <c r="E18" s="9">
        <v>105.970001</v>
      </c>
      <c r="F18" s="9">
        <v>102.576553</v>
      </c>
      <c r="G18" s="5">
        <v>202321400</v>
      </c>
      <c r="I18" s="27">
        <v>15</v>
      </c>
      <c r="J18" s="9">
        <f t="shared" si="2"/>
        <v>-5.6235158836667465E-2</v>
      </c>
      <c r="K18" s="5">
        <f t="shared" si="3"/>
        <v>0.94376484116333259</v>
      </c>
      <c r="M18" s="27">
        <v>15</v>
      </c>
      <c r="N18" s="9">
        <f t="shared" si="0"/>
        <v>-5.4683189850867391E-2</v>
      </c>
      <c r="O18" s="5">
        <f t="shared" si="4"/>
        <v>0.9453168101491326</v>
      </c>
      <c r="Q18" s="37" t="s">
        <v>118</v>
      </c>
      <c r="R18" s="6">
        <f>KURT(J4:J107)</f>
        <v>2.85201703153996</v>
      </c>
      <c r="W18" s="27">
        <v>15</v>
      </c>
      <c r="X18" s="9">
        <f t="shared" si="1"/>
        <v>-6.2006239033746899E-2</v>
      </c>
      <c r="Y18" s="5">
        <f t="shared" si="5"/>
        <v>3.8447736791101575E-3</v>
      </c>
      <c r="AA18" s="19">
        <v>16</v>
      </c>
      <c r="AB18" s="35">
        <v>0.05</v>
      </c>
      <c r="AD18" s="15">
        <f t="shared" si="6"/>
        <v>6.2006239033746899E-2</v>
      </c>
    </row>
    <row r="19" spans="1:30" x14ac:dyDescent="0.35">
      <c r="A19" s="29">
        <v>42482</v>
      </c>
      <c r="B19" s="9">
        <v>105.010002</v>
      </c>
      <c r="C19" s="9">
        <v>106.480003</v>
      </c>
      <c r="D19" s="9">
        <v>94.25</v>
      </c>
      <c r="E19" s="9">
        <v>94.830001999999993</v>
      </c>
      <c r="F19" s="9">
        <v>91.793282000000005</v>
      </c>
      <c r="G19" s="5">
        <v>314575700</v>
      </c>
      <c r="I19" s="26">
        <v>16</v>
      </c>
      <c r="J19" s="9">
        <f t="shared" si="2"/>
        <v>-0.11107026423428831</v>
      </c>
      <c r="K19" s="5">
        <f t="shared" si="3"/>
        <v>0.88892973576571166</v>
      </c>
      <c r="M19" s="26">
        <v>16</v>
      </c>
      <c r="N19" s="9">
        <f t="shared" si="0"/>
        <v>-0.10512413104776487</v>
      </c>
      <c r="O19" s="5">
        <f t="shared" si="4"/>
        <v>0.89487586895223514</v>
      </c>
      <c r="Q19" s="1"/>
      <c r="W19" s="26">
        <v>16</v>
      </c>
      <c r="X19" s="9">
        <f t="shared" si="1"/>
        <v>-0.11684134443136775</v>
      </c>
      <c r="Y19" s="5">
        <f t="shared" si="5"/>
        <v>1.3651899768529511E-2</v>
      </c>
      <c r="AA19" s="19">
        <v>17</v>
      </c>
      <c r="AB19" s="35">
        <v>0.06</v>
      </c>
      <c r="AD19" s="15">
        <f t="shared" si="6"/>
        <v>0.11684134443136775</v>
      </c>
    </row>
    <row r="20" spans="1:30" ht="16" thickBot="1" x14ac:dyDescent="0.4">
      <c r="A20" s="29">
        <v>42489</v>
      </c>
      <c r="B20" s="9">
        <v>93.989998</v>
      </c>
      <c r="C20" s="9">
        <v>95.900002000000001</v>
      </c>
      <c r="D20" s="9">
        <v>92.400002000000001</v>
      </c>
      <c r="E20" s="9">
        <v>93.239998</v>
      </c>
      <c r="F20" s="9">
        <v>90.254188999999997</v>
      </c>
      <c r="G20" s="5">
        <v>250438900</v>
      </c>
      <c r="I20" s="26">
        <v>17</v>
      </c>
      <c r="J20" s="9">
        <f t="shared" si="2"/>
        <v>-1.6909102472421628E-2</v>
      </c>
      <c r="K20" s="5">
        <f t="shared" si="3"/>
        <v>0.98309089752757839</v>
      </c>
      <c r="M20" s="26">
        <v>17</v>
      </c>
      <c r="N20" s="9">
        <f t="shared" si="0"/>
        <v>-1.6766945973235907E-2</v>
      </c>
      <c r="O20" s="5">
        <f t="shared" si="4"/>
        <v>0.98323305402676409</v>
      </c>
      <c r="W20" s="26">
        <v>17</v>
      </c>
      <c r="X20" s="9">
        <f t="shared" si="1"/>
        <v>-2.2680182669501062E-2</v>
      </c>
      <c r="Y20" s="5">
        <f t="shared" si="5"/>
        <v>5.1439068592193631E-4</v>
      </c>
      <c r="AA20" s="19">
        <v>18</v>
      </c>
      <c r="AB20" s="35">
        <v>7.0000000000000007E-2</v>
      </c>
      <c r="AD20" s="15">
        <f t="shared" si="6"/>
        <v>2.2680182669501062E-2</v>
      </c>
    </row>
    <row r="21" spans="1:30" ht="16" thickBot="1" x14ac:dyDescent="0.4">
      <c r="A21" s="29">
        <v>42496</v>
      </c>
      <c r="B21" s="9">
        <v>93.370002999999997</v>
      </c>
      <c r="C21" s="9">
        <v>93.769997000000004</v>
      </c>
      <c r="D21" s="9">
        <v>89.470000999999996</v>
      </c>
      <c r="E21" s="9">
        <v>90.339995999999999</v>
      </c>
      <c r="F21" s="9">
        <v>87.979477000000003</v>
      </c>
      <c r="G21" s="5">
        <v>215115200</v>
      </c>
      <c r="I21" s="26">
        <v>18</v>
      </c>
      <c r="J21" s="9">
        <f t="shared" si="2"/>
        <v>-2.5526440278232549E-2</v>
      </c>
      <c r="K21" s="5">
        <f t="shared" si="3"/>
        <v>0.97447355972176741</v>
      </c>
      <c r="M21" s="26">
        <v>18</v>
      </c>
      <c r="N21" s="9">
        <f t="shared" si="0"/>
        <v>-2.5203395268445589E-2</v>
      </c>
      <c r="O21" s="5">
        <f t="shared" si="4"/>
        <v>0.97479660473155438</v>
      </c>
      <c r="Q21" s="90" t="s">
        <v>34</v>
      </c>
      <c r="R21" s="91"/>
      <c r="W21" s="26">
        <v>18</v>
      </c>
      <c r="X21" s="9">
        <f t="shared" si="1"/>
        <v>-3.1297520475311986E-2</v>
      </c>
      <c r="Y21" s="5">
        <f t="shared" si="5"/>
        <v>9.7953478790257305E-4</v>
      </c>
      <c r="AA21" s="19">
        <v>19</v>
      </c>
      <c r="AB21" s="35">
        <v>0.08</v>
      </c>
      <c r="AD21" s="15">
        <f t="shared" si="6"/>
        <v>3.1297520475311986E-2</v>
      </c>
    </row>
    <row r="22" spans="1:30" x14ac:dyDescent="0.35">
      <c r="A22" s="29">
        <v>42503</v>
      </c>
      <c r="B22" s="9">
        <v>90</v>
      </c>
      <c r="C22" s="9">
        <v>95.209998999999996</v>
      </c>
      <c r="D22" s="9">
        <v>90</v>
      </c>
      <c r="E22" s="9">
        <v>94.199996999999996</v>
      </c>
      <c r="F22" s="9">
        <v>91.738617000000005</v>
      </c>
      <c r="G22" s="5">
        <v>225074000</v>
      </c>
      <c r="I22" s="27">
        <v>19</v>
      </c>
      <c r="J22" s="9">
        <f t="shared" si="2"/>
        <v>4.183984247277997E-2</v>
      </c>
      <c r="K22" s="5">
        <f t="shared" si="3"/>
        <v>1.0418398424727799</v>
      </c>
      <c r="M22" s="27">
        <v>19</v>
      </c>
      <c r="N22" s="9">
        <f t="shared" si="0"/>
        <v>4.2727464724528902E-2</v>
      </c>
      <c r="O22" s="5">
        <f t="shared" si="4"/>
        <v>1.0427274647245288</v>
      </c>
      <c r="Q22" s="62" t="s">
        <v>115</v>
      </c>
      <c r="R22" s="63" t="s">
        <v>117</v>
      </c>
      <c r="W22" s="27">
        <v>19</v>
      </c>
      <c r="X22" s="9">
        <f t="shared" si="1"/>
        <v>0</v>
      </c>
      <c r="Y22" s="5">
        <f t="shared" si="5"/>
        <v>0</v>
      </c>
      <c r="AA22" s="19">
        <v>20</v>
      </c>
      <c r="AB22" s="35">
        <v>0.09</v>
      </c>
      <c r="AD22" s="15">
        <f t="shared" si="6"/>
        <v>3.6068762275700536E-2</v>
      </c>
    </row>
    <row r="23" spans="1:30" ht="16" thickBot="1" x14ac:dyDescent="0.4">
      <c r="A23" s="29">
        <v>42510</v>
      </c>
      <c r="B23" s="9">
        <v>94.639999000000003</v>
      </c>
      <c r="C23" s="9">
        <v>100.730003</v>
      </c>
      <c r="D23" s="9">
        <v>94.519997000000004</v>
      </c>
      <c r="E23" s="9">
        <v>100.410004</v>
      </c>
      <c r="F23" s="9">
        <v>97.786368999999993</v>
      </c>
      <c r="G23" s="5">
        <v>199684800</v>
      </c>
      <c r="I23" s="27">
        <v>20</v>
      </c>
      <c r="J23" s="9">
        <f t="shared" si="2"/>
        <v>6.3841777206040312E-2</v>
      </c>
      <c r="K23" s="5">
        <f t="shared" si="3"/>
        <v>1.0638417772060402</v>
      </c>
      <c r="M23" s="27">
        <v>20</v>
      </c>
      <c r="N23" s="9">
        <f t="shared" si="0"/>
        <v>6.5923731987370032E-2</v>
      </c>
      <c r="O23" s="5">
        <f t="shared" si="4"/>
        <v>1.06592373198737</v>
      </c>
      <c r="Q23" s="64">
        <v>-0.1</v>
      </c>
      <c r="R23" s="65">
        <v>1</v>
      </c>
      <c r="W23" s="27">
        <v>20</v>
      </c>
      <c r="X23" s="9">
        <f t="shared" si="1"/>
        <v>0</v>
      </c>
      <c r="Y23" s="5">
        <f t="shared" si="5"/>
        <v>0</v>
      </c>
      <c r="AA23" s="37">
        <v>21</v>
      </c>
      <c r="AB23" s="36">
        <v>0.1</v>
      </c>
      <c r="AD23" s="15">
        <f t="shared" si="6"/>
        <v>5.8070697008960878E-2</v>
      </c>
    </row>
    <row r="24" spans="1:30" x14ac:dyDescent="0.35">
      <c r="A24" s="29">
        <v>42517</v>
      </c>
      <c r="B24" s="9">
        <v>99.440002000000007</v>
      </c>
      <c r="C24" s="9">
        <v>100.470001</v>
      </c>
      <c r="D24" s="9">
        <v>96.629997000000003</v>
      </c>
      <c r="E24" s="9">
        <v>97.720000999999996</v>
      </c>
      <c r="F24" s="9">
        <v>95.166649000000007</v>
      </c>
      <c r="G24" s="5">
        <v>147901600</v>
      </c>
      <c r="I24" s="26">
        <v>21</v>
      </c>
      <c r="J24" s="9">
        <f t="shared" si="2"/>
        <v>-2.7155636260168294E-2</v>
      </c>
      <c r="K24" s="5">
        <f t="shared" si="3"/>
        <v>0.97284436373983174</v>
      </c>
      <c r="M24" s="26">
        <v>21</v>
      </c>
      <c r="N24" s="9">
        <f t="shared" si="0"/>
        <v>-2.6790236991006251E-2</v>
      </c>
      <c r="O24" s="5">
        <f t="shared" si="4"/>
        <v>0.97320976300899376</v>
      </c>
      <c r="Q24" s="64">
        <v>-0.09</v>
      </c>
      <c r="R24" s="65">
        <v>0</v>
      </c>
      <c r="W24" s="26">
        <v>21</v>
      </c>
      <c r="X24" s="9">
        <f t="shared" si="1"/>
        <v>-3.2926716457247727E-2</v>
      </c>
      <c r="Y24" s="5">
        <f t="shared" si="5"/>
        <v>1.0841686566559884E-3</v>
      </c>
      <c r="AD24" s="15">
        <f t="shared" si="6"/>
        <v>3.2926716457247727E-2</v>
      </c>
    </row>
    <row r="25" spans="1:30" x14ac:dyDescent="0.35">
      <c r="A25" s="29">
        <v>42524</v>
      </c>
      <c r="B25" s="9">
        <v>97.790001000000004</v>
      </c>
      <c r="C25" s="9">
        <v>101.889999</v>
      </c>
      <c r="D25" s="9">
        <v>97.449996999999996</v>
      </c>
      <c r="E25" s="9">
        <v>99.650002000000001</v>
      </c>
      <c r="F25" s="9">
        <v>97.046211</v>
      </c>
      <c r="G25" s="5">
        <v>121214400</v>
      </c>
      <c r="I25" s="26">
        <v>22</v>
      </c>
      <c r="J25" s="9">
        <f t="shared" si="2"/>
        <v>1.9557712333095872E-2</v>
      </c>
      <c r="K25" s="5">
        <f t="shared" si="3"/>
        <v>1.0195577123330959</v>
      </c>
      <c r="M25" s="26">
        <v>22</v>
      </c>
      <c r="N25" s="9">
        <f t="shared" si="0"/>
        <v>1.9750217326660234E-2</v>
      </c>
      <c r="O25" s="5">
        <f t="shared" si="4"/>
        <v>1.0197502173266602</v>
      </c>
      <c r="Q25" s="64">
        <v>-0.08</v>
      </c>
      <c r="R25" s="65">
        <v>0</v>
      </c>
      <c r="W25" s="26">
        <v>22</v>
      </c>
      <c r="X25" s="9">
        <f t="shared" si="1"/>
        <v>0</v>
      </c>
      <c r="Y25" s="5">
        <f t="shared" si="5"/>
        <v>0</v>
      </c>
      <c r="AD25" s="15">
        <f t="shared" si="6"/>
        <v>1.3786632136016438E-2</v>
      </c>
    </row>
    <row r="26" spans="1:30" x14ac:dyDescent="0.35">
      <c r="A26" s="29">
        <v>42531</v>
      </c>
      <c r="B26" s="9">
        <v>98.529999000000004</v>
      </c>
      <c r="C26" s="9">
        <v>99.349997999999999</v>
      </c>
      <c r="D26" s="9">
        <v>96.07</v>
      </c>
      <c r="E26" s="9">
        <v>97.550003000000004</v>
      </c>
      <c r="F26" s="9">
        <v>95.001098999999996</v>
      </c>
      <c r="G26" s="5">
        <v>162437300</v>
      </c>
      <c r="I26" s="26">
        <v>23</v>
      </c>
      <c r="J26" s="9">
        <f t="shared" si="2"/>
        <v>-2.1298807167124765E-2</v>
      </c>
      <c r="K26" s="5">
        <f t="shared" si="3"/>
        <v>0.97870119283287527</v>
      </c>
      <c r="M26" s="26">
        <v>23</v>
      </c>
      <c r="N26" s="9">
        <f t="shared" si="0"/>
        <v>-2.1073589364555442E-2</v>
      </c>
      <c r="O26" s="5">
        <f t="shared" si="4"/>
        <v>0.97892641063544461</v>
      </c>
      <c r="Q26" s="64">
        <v>-7.0000000000000007E-2</v>
      </c>
      <c r="R26" s="65">
        <v>1</v>
      </c>
      <c r="W26" s="26">
        <v>23</v>
      </c>
      <c r="X26" s="9">
        <f t="shared" si="1"/>
        <v>-2.7069887364204199E-2</v>
      </c>
      <c r="Y26" s="5">
        <f t="shared" si="5"/>
        <v>7.3277880191070213E-4</v>
      </c>
      <c r="AD26" s="15">
        <f t="shared" si="6"/>
        <v>2.7069887364204199E-2</v>
      </c>
    </row>
    <row r="27" spans="1:30" x14ac:dyDescent="0.35">
      <c r="A27" s="29">
        <v>42538</v>
      </c>
      <c r="B27" s="9">
        <v>96.620002999999997</v>
      </c>
      <c r="C27" s="9">
        <v>96.889999000000003</v>
      </c>
      <c r="D27" s="9">
        <v>94.68</v>
      </c>
      <c r="E27" s="9">
        <v>96.099997999999999</v>
      </c>
      <c r="F27" s="9">
        <v>93.588973999999993</v>
      </c>
      <c r="G27" s="5">
        <v>192425800</v>
      </c>
      <c r="I27" s="27">
        <v>24</v>
      </c>
      <c r="J27" s="9">
        <f t="shared" si="2"/>
        <v>-1.4975882555296817E-2</v>
      </c>
      <c r="K27" s="5">
        <f t="shared" si="3"/>
        <v>0.9850241174447032</v>
      </c>
      <c r="M27" s="27">
        <v>24</v>
      </c>
      <c r="N27" s="9">
        <f t="shared" si="0"/>
        <v>-1.4864301727709521E-2</v>
      </c>
      <c r="O27" s="5">
        <f t="shared" si="4"/>
        <v>0.98513569827229053</v>
      </c>
      <c r="Q27" s="64">
        <v>-0.06</v>
      </c>
      <c r="R27" s="65">
        <v>0</v>
      </c>
      <c r="W27" s="27">
        <v>24</v>
      </c>
      <c r="X27" s="9">
        <f t="shared" si="1"/>
        <v>-2.0746962752376252E-2</v>
      </c>
      <c r="Y27" s="5">
        <f t="shared" si="5"/>
        <v>4.3043646344848762E-4</v>
      </c>
      <c r="AD27" s="15">
        <f t="shared" si="6"/>
        <v>2.0746962752376252E-2</v>
      </c>
    </row>
    <row r="28" spans="1:30" x14ac:dyDescent="0.35">
      <c r="A28" s="29">
        <v>42545</v>
      </c>
      <c r="B28" s="9">
        <v>92.910004000000001</v>
      </c>
      <c r="C28" s="9">
        <v>95.769997000000004</v>
      </c>
      <c r="D28" s="9">
        <v>91.5</v>
      </c>
      <c r="E28" s="9">
        <v>95.599997999999999</v>
      </c>
      <c r="F28" s="9">
        <v>93.102035999999998</v>
      </c>
      <c r="G28" s="5">
        <v>233613300</v>
      </c>
      <c r="I28" s="27">
        <v>25</v>
      </c>
      <c r="J28" s="9">
        <f t="shared" si="2"/>
        <v>-5.2165243973741329E-3</v>
      </c>
      <c r="K28" s="5">
        <f t="shared" si="3"/>
        <v>0.99478347560262592</v>
      </c>
      <c r="M28" s="27">
        <v>25</v>
      </c>
      <c r="N28" s="9">
        <f t="shared" si="0"/>
        <v>-5.202941961945165E-3</v>
      </c>
      <c r="O28" s="5">
        <f t="shared" si="4"/>
        <v>0.99479705803805485</v>
      </c>
      <c r="Q28" s="64">
        <v>-0.05</v>
      </c>
      <c r="R28" s="65">
        <v>1</v>
      </c>
      <c r="W28" s="27">
        <v>25</v>
      </c>
      <c r="X28" s="9">
        <f t="shared" si="1"/>
        <v>-1.0987604594453568E-2</v>
      </c>
      <c r="Y28" s="5">
        <f t="shared" si="5"/>
        <v>1.2072745472405715E-4</v>
      </c>
      <c r="AD28" s="15">
        <f t="shared" si="6"/>
        <v>1.0987604594453568E-2</v>
      </c>
    </row>
    <row r="29" spans="1:30" x14ac:dyDescent="0.35">
      <c r="A29" s="29">
        <v>42552</v>
      </c>
      <c r="B29" s="9">
        <v>95.489998</v>
      </c>
      <c r="C29" s="9">
        <v>96.5</v>
      </c>
      <c r="D29" s="9">
        <v>94.370002999999997</v>
      </c>
      <c r="E29" s="9">
        <v>95.940002000000007</v>
      </c>
      <c r="F29" s="9">
        <v>93.433159000000003</v>
      </c>
      <c r="G29" s="5">
        <v>109820400</v>
      </c>
      <c r="I29" s="26">
        <v>26</v>
      </c>
      <c r="J29" s="9">
        <f t="shared" si="2"/>
        <v>3.5502506408742092E-3</v>
      </c>
      <c r="K29" s="5">
        <f t="shared" si="3"/>
        <v>1.0035502506408742</v>
      </c>
      <c r="M29" s="26">
        <v>26</v>
      </c>
      <c r="N29" s="9">
        <f t="shared" si="0"/>
        <v>3.5565602453635405E-3</v>
      </c>
      <c r="O29" s="5">
        <f t="shared" si="4"/>
        <v>1.0035565602453635</v>
      </c>
      <c r="Q29" s="64">
        <v>-0.04</v>
      </c>
      <c r="R29" s="65">
        <v>1</v>
      </c>
      <c r="W29" s="26">
        <v>26</v>
      </c>
      <c r="X29" s="9">
        <f t="shared" si="1"/>
        <v>-2.2208295562052257E-3</v>
      </c>
      <c r="Y29" s="5">
        <f t="shared" si="5"/>
        <v>4.9320839177146999E-6</v>
      </c>
      <c r="AD29" s="15">
        <f t="shared" si="6"/>
        <v>2.2208295562052257E-3</v>
      </c>
    </row>
    <row r="30" spans="1:30" x14ac:dyDescent="0.35">
      <c r="A30" s="29">
        <v>42559</v>
      </c>
      <c r="B30" s="9">
        <v>96.489998</v>
      </c>
      <c r="C30" s="9">
        <v>98.989998</v>
      </c>
      <c r="D30" s="9">
        <v>96.050003000000004</v>
      </c>
      <c r="E30" s="9">
        <v>98.790001000000004</v>
      </c>
      <c r="F30" s="9">
        <v>96.208702000000002</v>
      </c>
      <c r="G30" s="5">
        <v>141685700</v>
      </c>
      <c r="I30" s="26">
        <v>27</v>
      </c>
      <c r="J30" s="9">
        <f t="shared" si="2"/>
        <v>2.9273507318213186E-2</v>
      </c>
      <c r="K30" s="5">
        <f t="shared" si="3"/>
        <v>1.0292735073182131</v>
      </c>
      <c r="M30" s="26">
        <v>27</v>
      </c>
      <c r="N30" s="9">
        <f t="shared" si="0"/>
        <v>2.970618814247733E-2</v>
      </c>
      <c r="O30" s="5">
        <f t="shared" si="4"/>
        <v>1.0297061881424774</v>
      </c>
      <c r="Q30" s="64">
        <v>-0.03</v>
      </c>
      <c r="R30" s="65">
        <v>2</v>
      </c>
      <c r="W30" s="26">
        <v>27</v>
      </c>
      <c r="X30" s="9">
        <f t="shared" si="1"/>
        <v>0</v>
      </c>
      <c r="Y30" s="5">
        <f t="shared" si="5"/>
        <v>0</v>
      </c>
      <c r="AD30" s="15">
        <f t="shared" si="6"/>
        <v>2.3502427121133752E-2</v>
      </c>
    </row>
    <row r="31" spans="1:30" x14ac:dyDescent="0.35">
      <c r="A31" s="29">
        <v>42566</v>
      </c>
      <c r="B31" s="9">
        <v>98.919998000000007</v>
      </c>
      <c r="C31" s="9">
        <v>101</v>
      </c>
      <c r="D31" s="9">
        <v>98.5</v>
      </c>
      <c r="E31" s="9">
        <v>99.43</v>
      </c>
      <c r="F31" s="9">
        <v>96.831969999999998</v>
      </c>
      <c r="G31" s="5">
        <v>149388800</v>
      </c>
      <c r="I31" s="26">
        <v>28</v>
      </c>
      <c r="J31" s="9">
        <f t="shared" si="2"/>
        <v>6.4573973898093941E-3</v>
      </c>
      <c r="K31" s="5">
        <f t="shared" si="3"/>
        <v>1.0064573973898094</v>
      </c>
      <c r="M31" s="26">
        <v>28</v>
      </c>
      <c r="N31" s="9">
        <f t="shared" si="0"/>
        <v>6.4782913296137796E-3</v>
      </c>
      <c r="O31" s="5">
        <f t="shared" si="4"/>
        <v>1.0064782913296138</v>
      </c>
      <c r="Q31" s="64">
        <v>-0.02</v>
      </c>
      <c r="R31" s="65">
        <v>9</v>
      </c>
      <c r="W31" s="26">
        <v>28</v>
      </c>
      <c r="X31" s="9">
        <f t="shared" si="1"/>
        <v>0</v>
      </c>
      <c r="Y31" s="5">
        <f t="shared" si="5"/>
        <v>0</v>
      </c>
      <c r="AD31" s="15">
        <f t="shared" si="6"/>
        <v>6.8631719272995925E-4</v>
      </c>
    </row>
    <row r="32" spans="1:30" x14ac:dyDescent="0.35">
      <c r="A32" s="29">
        <v>42573</v>
      </c>
      <c r="B32" s="9">
        <v>99.260002</v>
      </c>
      <c r="C32" s="9">
        <v>104.449997</v>
      </c>
      <c r="D32" s="9">
        <v>96.419998000000007</v>
      </c>
      <c r="E32" s="9">
        <v>104.339996</v>
      </c>
      <c r="F32" s="9">
        <v>101.613663</v>
      </c>
      <c r="G32" s="5">
        <v>257151000</v>
      </c>
      <c r="I32" s="27">
        <v>29</v>
      </c>
      <c r="J32" s="9">
        <f t="shared" si="2"/>
        <v>4.8200796098530403E-2</v>
      </c>
      <c r="K32" s="5">
        <f t="shared" si="3"/>
        <v>1.0482007960985305</v>
      </c>
      <c r="M32" s="27">
        <v>29</v>
      </c>
      <c r="N32" s="9">
        <f t="shared" si="0"/>
        <v>4.938134585096228E-2</v>
      </c>
      <c r="O32" s="5">
        <f t="shared" si="4"/>
        <v>1.0493813458509622</v>
      </c>
      <c r="Q32" s="64">
        <v>-0.01</v>
      </c>
      <c r="R32" s="65">
        <v>13</v>
      </c>
      <c r="W32" s="27">
        <v>29</v>
      </c>
      <c r="X32" s="9">
        <f t="shared" si="1"/>
        <v>0</v>
      </c>
      <c r="Y32" s="5">
        <f t="shared" si="5"/>
        <v>0</v>
      </c>
      <c r="AD32" s="15">
        <f t="shared" si="6"/>
        <v>4.2429715901450969E-2</v>
      </c>
    </row>
    <row r="33" spans="1:30" x14ac:dyDescent="0.35">
      <c r="A33" s="29">
        <v>42580</v>
      </c>
      <c r="B33" s="9">
        <v>104.19000200000001</v>
      </c>
      <c r="C33" s="9">
        <v>106.150002</v>
      </c>
      <c r="D33" s="9">
        <v>103.68</v>
      </c>
      <c r="E33" s="9">
        <v>105.870003</v>
      </c>
      <c r="F33" s="9">
        <v>103.10369900000001</v>
      </c>
      <c r="G33" s="5">
        <v>157329500</v>
      </c>
      <c r="I33" s="27">
        <v>30</v>
      </c>
      <c r="J33" s="9">
        <f t="shared" si="2"/>
        <v>1.455726371844069E-2</v>
      </c>
      <c r="K33" s="5">
        <f t="shared" si="3"/>
        <v>1.0145572637184408</v>
      </c>
      <c r="M33" s="27">
        <v>30</v>
      </c>
      <c r="N33" s="9">
        <f t="shared" si="0"/>
        <v>1.4663736706352209E-2</v>
      </c>
      <c r="O33" s="5">
        <f t="shared" si="4"/>
        <v>1.0146637367063522</v>
      </c>
      <c r="Q33" s="64">
        <v>0</v>
      </c>
      <c r="R33" s="65">
        <v>15</v>
      </c>
      <c r="W33" s="27">
        <v>30</v>
      </c>
      <c r="X33" s="9">
        <f t="shared" si="1"/>
        <v>0</v>
      </c>
      <c r="Y33" s="5">
        <f t="shared" si="5"/>
        <v>0</v>
      </c>
      <c r="AD33" s="15">
        <f t="shared" si="6"/>
        <v>8.7861835213612557E-3</v>
      </c>
    </row>
    <row r="34" spans="1:30" x14ac:dyDescent="0.35">
      <c r="A34" s="29">
        <v>42587</v>
      </c>
      <c r="B34" s="9">
        <v>106.269997</v>
      </c>
      <c r="C34" s="9">
        <v>108.94000200000001</v>
      </c>
      <c r="D34" s="9">
        <v>106.18</v>
      </c>
      <c r="E34" s="9">
        <v>107.93</v>
      </c>
      <c r="F34" s="9">
        <v>105.67926799999999</v>
      </c>
      <c r="G34" s="5">
        <v>146398800</v>
      </c>
      <c r="I34" s="26">
        <v>31</v>
      </c>
      <c r="J34" s="9">
        <f t="shared" si="2"/>
        <v>2.4673465451424761E-2</v>
      </c>
      <c r="K34" s="5">
        <f t="shared" si="3"/>
        <v>1.0246734654514247</v>
      </c>
      <c r="M34" s="26">
        <v>31</v>
      </c>
      <c r="N34" s="9">
        <f t="shared" si="0"/>
        <v>2.4980374370467417E-2</v>
      </c>
      <c r="O34" s="5">
        <f t="shared" si="4"/>
        <v>1.0249803743704675</v>
      </c>
      <c r="Q34" s="64">
        <v>0.01</v>
      </c>
      <c r="R34" s="65">
        <v>17</v>
      </c>
      <c r="W34" s="26">
        <v>31</v>
      </c>
      <c r="X34" s="9">
        <f t="shared" si="1"/>
        <v>0</v>
      </c>
      <c r="Y34" s="5">
        <f t="shared" si="5"/>
        <v>0</v>
      </c>
      <c r="AD34" s="15">
        <f t="shared" si="6"/>
        <v>1.8902385254345327E-2</v>
      </c>
    </row>
    <row r="35" spans="1:30" x14ac:dyDescent="0.35">
      <c r="A35" s="29">
        <v>42594</v>
      </c>
      <c r="B35" s="9">
        <v>107.779999</v>
      </c>
      <c r="C35" s="9">
        <v>110.230003</v>
      </c>
      <c r="D35" s="9">
        <v>107.779999</v>
      </c>
      <c r="E35" s="9">
        <v>109.08000199999999</v>
      </c>
      <c r="F35" s="9">
        <v>106.80529799999999</v>
      </c>
      <c r="G35" s="5">
        <v>125663700</v>
      </c>
      <c r="I35" s="26">
        <v>32</v>
      </c>
      <c r="J35" s="9">
        <f t="shared" si="2"/>
        <v>1.0598798417992317E-2</v>
      </c>
      <c r="K35" s="5">
        <f t="shared" si="3"/>
        <v>1.0105987984179923</v>
      </c>
      <c r="M35" s="26">
        <v>32</v>
      </c>
      <c r="N35" s="9">
        <f t="shared" si="0"/>
        <v>1.0655164644024599E-2</v>
      </c>
      <c r="O35" s="5">
        <f t="shared" si="4"/>
        <v>1.0106551646440245</v>
      </c>
      <c r="Q35" s="64">
        <v>0.02</v>
      </c>
      <c r="R35" s="65">
        <v>15</v>
      </c>
      <c r="W35" s="26">
        <v>32</v>
      </c>
      <c r="X35" s="9">
        <f t="shared" si="1"/>
        <v>0</v>
      </c>
      <c r="Y35" s="5">
        <f t="shared" si="5"/>
        <v>0</v>
      </c>
      <c r="AD35" s="15">
        <f t="shared" si="6"/>
        <v>4.8277182209128825E-3</v>
      </c>
    </row>
    <row r="36" spans="1:30" x14ac:dyDescent="0.35">
      <c r="A36" s="29">
        <v>42601</v>
      </c>
      <c r="B36" s="9">
        <v>108.769997</v>
      </c>
      <c r="C36" s="9">
        <v>109.69000200000001</v>
      </c>
      <c r="D36" s="9">
        <v>106.68</v>
      </c>
      <c r="E36" s="9">
        <v>107.57</v>
      </c>
      <c r="F36" s="9">
        <v>105.326775</v>
      </c>
      <c r="G36" s="5">
        <v>121207300</v>
      </c>
      <c r="I36" s="26">
        <v>33</v>
      </c>
      <c r="J36" s="9">
        <f t="shared" si="2"/>
        <v>-1.3939871715118915E-2</v>
      </c>
      <c r="K36" s="5">
        <f t="shared" si="3"/>
        <v>0.9860601282848811</v>
      </c>
      <c r="M36" s="26">
        <v>33</v>
      </c>
      <c r="N36" s="9">
        <f t="shared" ref="N36:N67" si="7">(F36-F35)/F35</f>
        <v>-1.3843161600466633E-2</v>
      </c>
      <c r="O36" s="5">
        <f t="shared" si="4"/>
        <v>0.98615683839953339</v>
      </c>
      <c r="Q36" s="64">
        <v>0.03</v>
      </c>
      <c r="R36" s="65">
        <v>13</v>
      </c>
      <c r="W36" s="26">
        <v>33</v>
      </c>
      <c r="X36" s="9">
        <f t="shared" ref="X36:X67" si="8">IF(J36&lt;$R$3,(J36-$R$3),0)</f>
        <v>-1.9710951912198349E-2</v>
      </c>
      <c r="Y36" s="5">
        <f t="shared" si="5"/>
        <v>3.8852162528499573E-4</v>
      </c>
      <c r="AD36" s="15">
        <f t="shared" si="6"/>
        <v>1.9710951912198349E-2</v>
      </c>
    </row>
    <row r="37" spans="1:30" x14ac:dyDescent="0.35">
      <c r="A37" s="29">
        <v>42608</v>
      </c>
      <c r="B37" s="9">
        <v>107.410004</v>
      </c>
      <c r="C37" s="9">
        <v>107.949997</v>
      </c>
      <c r="D37" s="9">
        <v>105.5</v>
      </c>
      <c r="E37" s="9">
        <v>106.730003</v>
      </c>
      <c r="F37" s="9">
        <v>104.50430299999999</v>
      </c>
      <c r="G37" s="5">
        <v>133964400</v>
      </c>
      <c r="I37" s="27">
        <v>34</v>
      </c>
      <c r="J37" s="9">
        <f t="shared" si="2"/>
        <v>-7.8394127315671146E-3</v>
      </c>
      <c r="K37" s="5">
        <f t="shared" si="3"/>
        <v>0.99216058726843293</v>
      </c>
      <c r="M37" s="27">
        <v>34</v>
      </c>
      <c r="N37" s="9">
        <f t="shared" si="7"/>
        <v>-7.808764675458873E-3</v>
      </c>
      <c r="O37" s="5">
        <f t="shared" si="4"/>
        <v>0.99219123532454112</v>
      </c>
      <c r="Q37" s="64">
        <v>0.04</v>
      </c>
      <c r="R37" s="65">
        <v>6</v>
      </c>
      <c r="W37" s="27">
        <v>34</v>
      </c>
      <c r="X37" s="9">
        <f t="shared" si="8"/>
        <v>-1.361049292864655E-2</v>
      </c>
      <c r="Y37" s="5">
        <f t="shared" si="5"/>
        <v>1.8524551776073775E-4</v>
      </c>
      <c r="AD37" s="15">
        <f t="shared" si="6"/>
        <v>1.361049292864655E-2</v>
      </c>
    </row>
    <row r="38" spans="1:30" x14ac:dyDescent="0.35">
      <c r="A38" s="29">
        <v>42615</v>
      </c>
      <c r="B38" s="9">
        <v>107.699997</v>
      </c>
      <c r="C38" s="9">
        <v>108.760002</v>
      </c>
      <c r="D38" s="9">
        <v>105.239998</v>
      </c>
      <c r="E38" s="9">
        <v>105.519997</v>
      </c>
      <c r="F38" s="9">
        <v>103.319534</v>
      </c>
      <c r="G38" s="5">
        <v>149049200</v>
      </c>
      <c r="I38" s="27">
        <v>35</v>
      </c>
      <c r="J38" s="9">
        <f t="shared" si="2"/>
        <v>-1.1401789632527481E-2</v>
      </c>
      <c r="K38" s="5">
        <f t="shared" si="3"/>
        <v>0.98859821036747253</v>
      </c>
      <c r="M38" s="27">
        <v>35</v>
      </c>
      <c r="N38" s="9">
        <f t="shared" si="7"/>
        <v>-1.1337035566851145E-2</v>
      </c>
      <c r="O38" s="5">
        <f t="shared" si="4"/>
        <v>0.98866296443314883</v>
      </c>
      <c r="Q38" s="64">
        <v>0.05</v>
      </c>
      <c r="R38" s="65">
        <v>6</v>
      </c>
      <c r="W38" s="27">
        <v>35</v>
      </c>
      <c r="X38" s="9">
        <f t="shared" si="8"/>
        <v>-1.7172869829606915E-2</v>
      </c>
      <c r="Y38" s="5">
        <f t="shared" si="5"/>
        <v>2.9490745818462345E-4</v>
      </c>
      <c r="AD38" s="15">
        <f t="shared" si="6"/>
        <v>1.7172869829606915E-2</v>
      </c>
    </row>
    <row r="39" spans="1:30" x14ac:dyDescent="0.35">
      <c r="A39" s="29">
        <v>42622</v>
      </c>
      <c r="B39" s="9">
        <v>104.639999</v>
      </c>
      <c r="C39" s="9">
        <v>115.730003</v>
      </c>
      <c r="D39" s="9">
        <v>102.529999</v>
      </c>
      <c r="E39" s="9">
        <v>115.57</v>
      </c>
      <c r="F39" s="9">
        <v>113.159943</v>
      </c>
      <c r="G39" s="5">
        <v>354898300</v>
      </c>
      <c r="I39" s="26">
        <v>36</v>
      </c>
      <c r="J39" s="9">
        <f t="shared" si="2"/>
        <v>9.0975784763600478E-2</v>
      </c>
      <c r="K39" s="5">
        <f t="shared" si="3"/>
        <v>1.0909757847636006</v>
      </c>
      <c r="M39" s="26">
        <v>36</v>
      </c>
      <c r="N39" s="9">
        <f t="shared" si="7"/>
        <v>9.5242483381700049E-2</v>
      </c>
      <c r="O39" s="5">
        <f t="shared" si="4"/>
        <v>1.0952424833817</v>
      </c>
      <c r="Q39" s="64">
        <v>0.06</v>
      </c>
      <c r="R39" s="65">
        <v>1</v>
      </c>
      <c r="W39" s="26">
        <v>36</v>
      </c>
      <c r="X39" s="9">
        <f t="shared" si="8"/>
        <v>0</v>
      </c>
      <c r="Y39" s="5">
        <f t="shared" si="5"/>
        <v>0</v>
      </c>
      <c r="AD39" s="15">
        <f t="shared" si="6"/>
        <v>8.5204704566521045E-2</v>
      </c>
    </row>
    <row r="40" spans="1:30" x14ac:dyDescent="0.35">
      <c r="A40" s="29">
        <v>42629</v>
      </c>
      <c r="B40" s="9">
        <v>115.120003</v>
      </c>
      <c r="C40" s="9">
        <v>116.18</v>
      </c>
      <c r="D40" s="9">
        <v>112.44000200000001</v>
      </c>
      <c r="E40" s="9">
        <v>114.620003</v>
      </c>
      <c r="F40" s="9">
        <v>112.229767</v>
      </c>
      <c r="G40" s="5">
        <v>228501400</v>
      </c>
      <c r="I40" s="26">
        <v>37</v>
      </c>
      <c r="J40" s="9">
        <f t="shared" si="2"/>
        <v>-8.253981789407434E-3</v>
      </c>
      <c r="K40" s="5">
        <f t="shared" si="3"/>
        <v>0.99174601821059261</v>
      </c>
      <c r="M40" s="26">
        <v>37</v>
      </c>
      <c r="N40" s="9">
        <f t="shared" si="7"/>
        <v>-8.2200112101506011E-3</v>
      </c>
      <c r="O40" s="5">
        <f t="shared" si="4"/>
        <v>0.99177998878984941</v>
      </c>
      <c r="Q40" s="64">
        <v>7.0000000000000007E-2</v>
      </c>
      <c r="R40" s="65">
        <v>2</v>
      </c>
      <c r="W40" s="26">
        <v>37</v>
      </c>
      <c r="X40" s="9">
        <f t="shared" si="8"/>
        <v>-1.402506198648687E-2</v>
      </c>
      <c r="Y40" s="5">
        <f t="shared" si="5"/>
        <v>1.9670236372479902E-4</v>
      </c>
      <c r="AD40" s="15">
        <f t="shared" si="6"/>
        <v>1.402506198648687E-2</v>
      </c>
    </row>
    <row r="41" spans="1:30" x14ac:dyDescent="0.35">
      <c r="A41" s="29">
        <v>42636</v>
      </c>
      <c r="B41" s="9">
        <v>114.41999800000001</v>
      </c>
      <c r="C41" s="9">
        <v>114.790001</v>
      </c>
      <c r="D41" s="9">
        <v>111.550003</v>
      </c>
      <c r="E41" s="9">
        <v>112.18</v>
      </c>
      <c r="F41" s="9">
        <v>109.840637</v>
      </c>
      <c r="G41" s="5">
        <v>172486100</v>
      </c>
      <c r="I41" s="26">
        <v>38</v>
      </c>
      <c r="J41" s="9">
        <f t="shared" si="2"/>
        <v>-2.1517700144872722E-2</v>
      </c>
      <c r="K41" s="5">
        <f t="shared" si="3"/>
        <v>0.97848229985512725</v>
      </c>
      <c r="M41" s="26">
        <v>38</v>
      </c>
      <c r="N41" s="9">
        <f t="shared" si="7"/>
        <v>-2.1287846031080103E-2</v>
      </c>
      <c r="O41" s="5">
        <f t="shared" si="4"/>
        <v>0.97871215396891986</v>
      </c>
      <c r="Q41" s="64">
        <v>0.08</v>
      </c>
      <c r="R41" s="65">
        <v>0</v>
      </c>
      <c r="W41" s="26">
        <v>38</v>
      </c>
      <c r="X41" s="9">
        <f t="shared" si="8"/>
        <v>-2.7288780341952156E-2</v>
      </c>
      <c r="Y41" s="5">
        <f t="shared" si="5"/>
        <v>7.4467753255131447E-4</v>
      </c>
      <c r="AD41" s="15">
        <f t="shared" si="6"/>
        <v>2.7288780341952156E-2</v>
      </c>
    </row>
    <row r="42" spans="1:30" x14ac:dyDescent="0.35">
      <c r="A42" s="29">
        <v>42643</v>
      </c>
      <c r="B42" s="9">
        <v>112.459999</v>
      </c>
      <c r="C42" s="9">
        <v>114.339996</v>
      </c>
      <c r="D42" s="9">
        <v>111.800003</v>
      </c>
      <c r="E42" s="9">
        <v>113.889999</v>
      </c>
      <c r="F42" s="9">
        <v>111.514984</v>
      </c>
      <c r="G42" s="5">
        <v>138050100</v>
      </c>
      <c r="I42" s="27">
        <v>39</v>
      </c>
      <c r="J42" s="9">
        <f t="shared" si="2"/>
        <v>1.5128406734054507E-2</v>
      </c>
      <c r="K42" s="5">
        <f t="shared" si="3"/>
        <v>1.0151284067340545</v>
      </c>
      <c r="M42" s="27">
        <v>39</v>
      </c>
      <c r="N42" s="9">
        <f t="shared" si="7"/>
        <v>1.5243420338139493E-2</v>
      </c>
      <c r="O42" s="5">
        <f t="shared" si="4"/>
        <v>1.0152434203381395</v>
      </c>
      <c r="Q42" s="64">
        <v>0.09</v>
      </c>
      <c r="R42" s="65">
        <v>0</v>
      </c>
      <c r="W42" s="27">
        <v>39</v>
      </c>
      <c r="X42" s="9">
        <f t="shared" si="8"/>
        <v>0</v>
      </c>
      <c r="Y42" s="5">
        <f t="shared" si="5"/>
        <v>0</v>
      </c>
      <c r="AD42" s="15">
        <f t="shared" si="6"/>
        <v>9.3573265369750712E-3</v>
      </c>
    </row>
    <row r="43" spans="1:30" x14ac:dyDescent="0.35">
      <c r="A43" s="29">
        <v>42650</v>
      </c>
      <c r="B43" s="9">
        <v>114.30999799999999</v>
      </c>
      <c r="C43" s="9">
        <v>118.69000200000001</v>
      </c>
      <c r="D43" s="9">
        <v>113.510002</v>
      </c>
      <c r="E43" s="9">
        <v>116.980003</v>
      </c>
      <c r="F43" s="9">
        <v>114.540543</v>
      </c>
      <c r="G43" s="5">
        <v>197414600</v>
      </c>
      <c r="I43" s="27">
        <v>40</v>
      </c>
      <c r="J43" s="9">
        <f t="shared" si="2"/>
        <v>2.6769880134957218E-2</v>
      </c>
      <c r="K43" s="5">
        <f t="shared" si="3"/>
        <v>1.0267698801349572</v>
      </c>
      <c r="M43" s="27">
        <v>40</v>
      </c>
      <c r="N43" s="9">
        <f t="shared" si="7"/>
        <v>2.7131412223490983E-2</v>
      </c>
      <c r="O43" s="5">
        <f t="shared" si="4"/>
        <v>1.0271314122234909</v>
      </c>
      <c r="Q43" s="64">
        <v>0.1</v>
      </c>
      <c r="R43" s="65">
        <v>1</v>
      </c>
      <c r="W43" s="27">
        <v>40</v>
      </c>
      <c r="X43" s="9">
        <f t="shared" si="8"/>
        <v>0</v>
      </c>
      <c r="Y43" s="5">
        <f t="shared" si="5"/>
        <v>0</v>
      </c>
      <c r="AD43" s="15">
        <f t="shared" si="6"/>
        <v>2.0998799937877784E-2</v>
      </c>
    </row>
    <row r="44" spans="1:30" ht="16" thickBot="1" x14ac:dyDescent="0.4">
      <c r="A44" s="29">
        <v>42657</v>
      </c>
      <c r="B44" s="9">
        <v>117.879997</v>
      </c>
      <c r="C44" s="9">
        <v>118.209999</v>
      </c>
      <c r="D44" s="9">
        <v>113.800003</v>
      </c>
      <c r="E44" s="9">
        <v>117.05999799999999</v>
      </c>
      <c r="F44" s="9">
        <v>114.61887400000001</v>
      </c>
      <c r="G44" s="5">
        <v>127991000</v>
      </c>
      <c r="I44" s="26">
        <v>41</v>
      </c>
      <c r="J44" s="9">
        <f t="shared" si="2"/>
        <v>6.8363765343959677E-4</v>
      </c>
      <c r="K44" s="5">
        <f t="shared" si="3"/>
        <v>1.0006836376534396</v>
      </c>
      <c r="M44" s="26">
        <v>41</v>
      </c>
      <c r="N44" s="9">
        <f t="shared" si="7"/>
        <v>6.8387138692022531E-4</v>
      </c>
      <c r="O44" s="5">
        <f t="shared" si="4"/>
        <v>1.0006838713869202</v>
      </c>
      <c r="Q44" s="66" t="s">
        <v>116</v>
      </c>
      <c r="R44" s="67">
        <v>0</v>
      </c>
      <c r="W44" s="26">
        <v>41</v>
      </c>
      <c r="X44" s="9">
        <f t="shared" si="8"/>
        <v>-5.0874425436398382E-3</v>
      </c>
      <c r="Y44" s="5">
        <f t="shared" si="5"/>
        <v>2.5882071634836586E-5</v>
      </c>
      <c r="AD44" s="15">
        <f t="shared" si="6"/>
        <v>5.0874425436398382E-3</v>
      </c>
    </row>
    <row r="45" spans="1:30" x14ac:dyDescent="0.35">
      <c r="A45" s="29">
        <v>42664</v>
      </c>
      <c r="B45" s="9">
        <v>116.80999799999999</v>
      </c>
      <c r="C45" s="9">
        <v>118.360001</v>
      </c>
      <c r="D45" s="9">
        <v>113.30999799999999</v>
      </c>
      <c r="E45" s="9">
        <v>114.480003</v>
      </c>
      <c r="F45" s="9">
        <v>112.092682</v>
      </c>
      <c r="G45" s="5">
        <v>195556600</v>
      </c>
      <c r="I45" s="26">
        <v>42</v>
      </c>
      <c r="J45" s="9">
        <f t="shared" si="2"/>
        <v>-2.228643836174294E-2</v>
      </c>
      <c r="K45" s="5">
        <f t="shared" si="3"/>
        <v>0.97771356163825707</v>
      </c>
      <c r="M45" s="26">
        <v>42</v>
      </c>
      <c r="N45" s="9">
        <f t="shared" si="7"/>
        <v>-2.203993035213388E-2</v>
      </c>
      <c r="O45" s="5">
        <f t="shared" si="4"/>
        <v>0.97796006964786608</v>
      </c>
      <c r="W45" s="26">
        <v>42</v>
      </c>
      <c r="X45" s="9">
        <f t="shared" si="8"/>
        <v>-2.8057518558822374E-2</v>
      </c>
      <c r="Y45" s="5">
        <f t="shared" si="5"/>
        <v>7.872243476786619E-4</v>
      </c>
      <c r="AD45" s="15">
        <f t="shared" si="6"/>
        <v>2.8057518558822374E-2</v>
      </c>
    </row>
    <row r="46" spans="1:30" x14ac:dyDescent="0.35">
      <c r="A46" s="29">
        <v>42671</v>
      </c>
      <c r="B46" s="9">
        <v>113.870003</v>
      </c>
      <c r="C46" s="9">
        <v>115.209999</v>
      </c>
      <c r="D46" s="9">
        <v>109.550003</v>
      </c>
      <c r="E46" s="9">
        <v>109.83000199999999</v>
      </c>
      <c r="F46" s="9">
        <v>107.53964999999999</v>
      </c>
      <c r="G46" s="5">
        <v>163371200</v>
      </c>
      <c r="I46" s="26">
        <v>43</v>
      </c>
      <c r="J46" s="9">
        <f t="shared" si="2"/>
        <v>-4.1466430174811768E-2</v>
      </c>
      <c r="K46" s="5">
        <f t="shared" si="3"/>
        <v>0.95853356982518823</v>
      </c>
      <c r="M46" s="26">
        <v>43</v>
      </c>
      <c r="N46" s="9">
        <f t="shared" si="7"/>
        <v>-4.0618458928478506E-2</v>
      </c>
      <c r="O46" s="5">
        <f t="shared" si="4"/>
        <v>0.95938154107152152</v>
      </c>
      <c r="W46" s="26">
        <v>43</v>
      </c>
      <c r="X46" s="9">
        <f t="shared" si="8"/>
        <v>-4.7237510371891202E-2</v>
      </c>
      <c r="Y46" s="5">
        <f t="shared" si="5"/>
        <v>2.2313823861345289E-3</v>
      </c>
      <c r="AD46" s="15">
        <f t="shared" si="6"/>
        <v>4.7237510371891202E-2</v>
      </c>
    </row>
    <row r="47" spans="1:30" x14ac:dyDescent="0.35">
      <c r="A47" s="29">
        <v>42678</v>
      </c>
      <c r="B47" s="9">
        <v>108.529999</v>
      </c>
      <c r="C47" s="9">
        <v>111.720001</v>
      </c>
      <c r="D47" s="9">
        <v>105.83000199999999</v>
      </c>
      <c r="E47" s="9">
        <v>107.790001</v>
      </c>
      <c r="F47" s="9">
        <v>106.08406100000001</v>
      </c>
      <c r="G47" s="5">
        <v>203762400</v>
      </c>
      <c r="I47" s="27">
        <v>44</v>
      </c>
      <c r="J47" s="9">
        <f t="shared" si="2"/>
        <v>-1.3627808640142352E-2</v>
      </c>
      <c r="K47" s="5">
        <f t="shared" si="3"/>
        <v>0.98637219135985765</v>
      </c>
      <c r="M47" s="27">
        <v>44</v>
      </c>
      <c r="N47" s="9">
        <f t="shared" si="7"/>
        <v>-1.3535370442436712E-2</v>
      </c>
      <c r="O47" s="5">
        <f t="shared" si="4"/>
        <v>0.98646462955756331</v>
      </c>
      <c r="W47" s="27">
        <v>44</v>
      </c>
      <c r="X47" s="9">
        <f t="shared" si="8"/>
        <v>-1.9398888837221788E-2</v>
      </c>
      <c r="Y47" s="5">
        <f t="shared" si="5"/>
        <v>3.7631688811888808E-4</v>
      </c>
      <c r="AD47" s="15">
        <f t="shared" si="6"/>
        <v>1.9398888837221788E-2</v>
      </c>
    </row>
    <row r="48" spans="1:30" x14ac:dyDescent="0.35">
      <c r="A48" s="29">
        <v>42685</v>
      </c>
      <c r="B48" s="9">
        <v>107.120003</v>
      </c>
      <c r="C48" s="9">
        <v>110.349998</v>
      </c>
      <c r="D48" s="9">
        <v>104.08000199999999</v>
      </c>
      <c r="E48" s="9">
        <v>109.949997</v>
      </c>
      <c r="F48" s="9">
        <v>108.20987700000001</v>
      </c>
      <c r="G48" s="5">
        <v>204006600</v>
      </c>
      <c r="I48" s="27">
        <v>45</v>
      </c>
      <c r="J48" s="9">
        <f t="shared" si="2"/>
        <v>1.9840838771076109E-2</v>
      </c>
      <c r="K48" s="5">
        <f t="shared" si="3"/>
        <v>1.019840838771076</v>
      </c>
      <c r="M48" s="27">
        <v>45</v>
      </c>
      <c r="N48" s="9">
        <f t="shared" si="7"/>
        <v>2.0038976449063352E-2</v>
      </c>
      <c r="O48" s="5">
        <f t="shared" si="4"/>
        <v>1.0200389764490634</v>
      </c>
      <c r="W48" s="27">
        <v>45</v>
      </c>
      <c r="X48" s="9">
        <f t="shared" si="8"/>
        <v>0</v>
      </c>
      <c r="Y48" s="5">
        <f t="shared" si="5"/>
        <v>0</v>
      </c>
      <c r="AD48" s="15">
        <f t="shared" si="6"/>
        <v>1.4069758573996675E-2</v>
      </c>
    </row>
    <row r="49" spans="1:30" x14ac:dyDescent="0.35">
      <c r="A49" s="29">
        <v>42692</v>
      </c>
      <c r="B49" s="9">
        <v>109.720001</v>
      </c>
      <c r="C49" s="9">
        <v>112.41999800000001</v>
      </c>
      <c r="D49" s="9">
        <v>109.660004</v>
      </c>
      <c r="E49" s="9">
        <v>111.230003</v>
      </c>
      <c r="F49" s="9">
        <v>109.469627</v>
      </c>
      <c r="G49" s="5">
        <v>111085400</v>
      </c>
      <c r="I49" s="26">
        <v>46</v>
      </c>
      <c r="J49" s="9">
        <f t="shared" si="2"/>
        <v>1.1574484880222011E-2</v>
      </c>
      <c r="K49" s="5">
        <f t="shared" si="3"/>
        <v>1.0115744848802219</v>
      </c>
      <c r="M49" s="26">
        <v>46</v>
      </c>
      <c r="N49" s="9">
        <f t="shared" si="7"/>
        <v>1.1641728416344071E-2</v>
      </c>
      <c r="O49" s="5">
        <f t="shared" si="4"/>
        <v>1.0116417284163441</v>
      </c>
      <c r="W49" s="26">
        <v>46</v>
      </c>
      <c r="X49" s="9">
        <f t="shared" si="8"/>
        <v>0</v>
      </c>
      <c r="Y49" s="5">
        <f t="shared" si="5"/>
        <v>0</v>
      </c>
      <c r="AD49" s="15">
        <f t="shared" si="6"/>
        <v>5.8034046831425762E-3</v>
      </c>
    </row>
    <row r="50" spans="1:30" x14ac:dyDescent="0.35">
      <c r="A50" s="29">
        <v>42699</v>
      </c>
      <c r="B50" s="9">
        <v>111.129997</v>
      </c>
      <c r="C50" s="9">
        <v>112.470001</v>
      </c>
      <c r="D50" s="9">
        <v>109.029999</v>
      </c>
      <c r="E50" s="9">
        <v>109.489998</v>
      </c>
      <c r="F50" s="9">
        <v>107.75715599999999</v>
      </c>
      <c r="G50" s="5">
        <v>140447900</v>
      </c>
      <c r="I50" s="26">
        <v>47</v>
      </c>
      <c r="J50" s="9">
        <f t="shared" si="2"/>
        <v>-1.5766992012801549E-2</v>
      </c>
      <c r="K50" s="5">
        <f t="shared" si="3"/>
        <v>0.98423300798719848</v>
      </c>
      <c r="M50" s="26">
        <v>47</v>
      </c>
      <c r="N50" s="9">
        <f t="shared" si="7"/>
        <v>-1.5643343701171174E-2</v>
      </c>
      <c r="O50" s="5">
        <f t="shared" si="4"/>
        <v>0.98435665629882885</v>
      </c>
      <c r="W50" s="26">
        <v>47</v>
      </c>
      <c r="X50" s="9">
        <f t="shared" si="8"/>
        <v>-2.1538072209880983E-2</v>
      </c>
      <c r="Y50" s="5">
        <f t="shared" si="5"/>
        <v>4.6388855451804745E-4</v>
      </c>
      <c r="AD50" s="15">
        <f t="shared" si="6"/>
        <v>2.1538072209880983E-2</v>
      </c>
    </row>
    <row r="51" spans="1:30" x14ac:dyDescent="0.35">
      <c r="A51" s="29">
        <v>42706</v>
      </c>
      <c r="B51" s="9">
        <v>109.16999800000001</v>
      </c>
      <c r="C51" s="9">
        <v>112.43</v>
      </c>
      <c r="D51" s="9">
        <v>108.25</v>
      </c>
      <c r="E51" s="9">
        <v>112.120003</v>
      </c>
      <c r="F51" s="9">
        <v>110.34554300000001</v>
      </c>
      <c r="G51" s="5">
        <v>144115000</v>
      </c>
      <c r="I51" s="26">
        <v>48</v>
      </c>
      <c r="J51" s="9">
        <f t="shared" si="2"/>
        <v>2.3736602446175269E-2</v>
      </c>
      <c r="K51" s="5">
        <f t="shared" si="3"/>
        <v>1.0237366024461754</v>
      </c>
      <c r="M51" s="26">
        <v>48</v>
      </c>
      <c r="N51" s="9">
        <f t="shared" si="7"/>
        <v>2.4020557855109054E-2</v>
      </c>
      <c r="O51" s="5">
        <f t="shared" si="4"/>
        <v>1.0240205578551091</v>
      </c>
      <c r="W51" s="26">
        <v>48</v>
      </c>
      <c r="X51" s="9">
        <f t="shared" si="8"/>
        <v>0</v>
      </c>
      <c r="Y51" s="5">
        <f t="shared" si="5"/>
        <v>0</v>
      </c>
      <c r="AD51" s="15">
        <f t="shared" si="6"/>
        <v>1.7965522249095835E-2</v>
      </c>
    </row>
    <row r="52" spans="1:30" x14ac:dyDescent="0.35">
      <c r="A52" s="29">
        <v>42713</v>
      </c>
      <c r="B52" s="9">
        <v>112.30999799999999</v>
      </c>
      <c r="C52" s="9">
        <v>116.730003</v>
      </c>
      <c r="D52" s="9">
        <v>112.30999799999999</v>
      </c>
      <c r="E52" s="9">
        <v>115.82</v>
      </c>
      <c r="F52" s="9">
        <v>113.98698400000001</v>
      </c>
      <c r="G52" s="5">
        <v>185067100</v>
      </c>
      <c r="I52" s="27">
        <v>49</v>
      </c>
      <c r="J52" s="9">
        <f t="shared" si="2"/>
        <v>3.2467524219560923E-2</v>
      </c>
      <c r="K52" s="5">
        <f t="shared" si="3"/>
        <v>1.0324675242195609</v>
      </c>
      <c r="M52" s="27">
        <v>49</v>
      </c>
      <c r="N52" s="9">
        <f t="shared" si="7"/>
        <v>3.3000345106825021E-2</v>
      </c>
      <c r="O52" s="5">
        <f t="shared" si="4"/>
        <v>1.033000345106825</v>
      </c>
      <c r="W52" s="27">
        <v>49</v>
      </c>
      <c r="X52" s="9">
        <f t="shared" si="8"/>
        <v>0</v>
      </c>
      <c r="Y52" s="5">
        <f t="shared" si="5"/>
        <v>0</v>
      </c>
      <c r="AD52" s="15">
        <f t="shared" si="6"/>
        <v>2.6696444022481489E-2</v>
      </c>
    </row>
    <row r="53" spans="1:30" x14ac:dyDescent="0.35">
      <c r="A53" s="29">
        <v>42720</v>
      </c>
      <c r="B53" s="9">
        <v>116.470001</v>
      </c>
      <c r="C53" s="9">
        <v>117.5</v>
      </c>
      <c r="D53" s="9">
        <v>115.639999</v>
      </c>
      <c r="E53" s="9">
        <v>116.290001</v>
      </c>
      <c r="F53" s="9">
        <v>114.449547</v>
      </c>
      <c r="G53" s="5">
        <v>143424600</v>
      </c>
      <c r="I53" s="27">
        <v>50</v>
      </c>
      <c r="J53" s="9">
        <f t="shared" si="2"/>
        <v>4.0498218930668274E-3</v>
      </c>
      <c r="K53" s="5">
        <f t="shared" si="3"/>
        <v>1.0040498218930669</v>
      </c>
      <c r="M53" s="27">
        <v>50</v>
      </c>
      <c r="N53" s="9">
        <f t="shared" si="7"/>
        <v>4.058033503193564E-3</v>
      </c>
      <c r="O53" s="5">
        <f t="shared" si="4"/>
        <v>1.0040580335031937</v>
      </c>
      <c r="W53" s="27">
        <v>50</v>
      </c>
      <c r="X53" s="9">
        <f t="shared" si="8"/>
        <v>-1.7212583040126074E-3</v>
      </c>
      <c r="Y53" s="5">
        <f t="shared" si="5"/>
        <v>2.9627301491323578E-6</v>
      </c>
      <c r="AD53" s="15">
        <f t="shared" si="6"/>
        <v>1.7212583040126074E-3</v>
      </c>
    </row>
    <row r="54" spans="1:30" x14ac:dyDescent="0.35">
      <c r="A54" s="29">
        <v>42727</v>
      </c>
      <c r="B54" s="9">
        <v>115.589996</v>
      </c>
      <c r="C54" s="9">
        <v>118.019997</v>
      </c>
      <c r="D54" s="9">
        <v>115.589996</v>
      </c>
      <c r="E54" s="9">
        <v>116.730003</v>
      </c>
      <c r="F54" s="9">
        <v>114.88258399999999</v>
      </c>
      <c r="G54" s="5">
        <v>68423500</v>
      </c>
      <c r="I54" s="26">
        <v>51</v>
      </c>
      <c r="J54" s="9">
        <f t="shared" si="2"/>
        <v>3.7765097527069445E-3</v>
      </c>
      <c r="K54" s="5">
        <f t="shared" si="3"/>
        <v>1.0037765097527069</v>
      </c>
      <c r="M54" s="26">
        <v>51</v>
      </c>
      <c r="N54" s="9">
        <f t="shared" si="7"/>
        <v>3.7836497509247356E-3</v>
      </c>
      <c r="O54" s="5">
        <f t="shared" si="4"/>
        <v>1.0037836497509247</v>
      </c>
      <c r="W54" s="26">
        <v>51</v>
      </c>
      <c r="X54" s="9">
        <f t="shared" si="8"/>
        <v>-1.9945704443724904E-3</v>
      </c>
      <c r="Y54" s="5">
        <f t="shared" si="5"/>
        <v>3.978311257564274E-6</v>
      </c>
      <c r="AD54" s="15">
        <f t="shared" si="6"/>
        <v>1.9945704443724904E-3</v>
      </c>
    </row>
    <row r="55" spans="1:30" x14ac:dyDescent="0.35">
      <c r="A55" s="29">
        <v>42734</v>
      </c>
      <c r="B55" s="9">
        <v>116.650002</v>
      </c>
      <c r="C55" s="9">
        <v>117.199997</v>
      </c>
      <c r="D55" s="9">
        <v>114.760002</v>
      </c>
      <c r="E55" s="9">
        <v>116.610001</v>
      </c>
      <c r="F55" s="9">
        <v>114.764473</v>
      </c>
      <c r="G55" s="5">
        <v>102679900</v>
      </c>
      <c r="I55" s="26">
        <v>52</v>
      </c>
      <c r="J55" s="9">
        <f t="shared" si="2"/>
        <v>-1.0286307341116502E-3</v>
      </c>
      <c r="K55" s="5">
        <f t="shared" si="3"/>
        <v>0.99897136926588836</v>
      </c>
      <c r="M55" s="26">
        <v>52</v>
      </c>
      <c r="N55" s="9">
        <f t="shared" si="7"/>
        <v>-1.0281018748672904E-3</v>
      </c>
      <c r="O55" s="5">
        <f t="shared" si="4"/>
        <v>0.99897189812513276</v>
      </c>
      <c r="W55" s="26">
        <v>52</v>
      </c>
      <c r="X55" s="9">
        <f t="shared" si="8"/>
        <v>-6.7997109311910848E-3</v>
      </c>
      <c r="Y55" s="5">
        <f t="shared" si="5"/>
        <v>4.6236068747759529E-5</v>
      </c>
      <c r="AD55" s="15">
        <f t="shared" si="6"/>
        <v>6.7997109311910848E-3</v>
      </c>
    </row>
    <row r="56" spans="1:30" x14ac:dyDescent="0.35">
      <c r="A56" s="29">
        <v>42741</v>
      </c>
      <c r="B56" s="9">
        <v>116.779999</v>
      </c>
      <c r="C56" s="9">
        <v>119.93</v>
      </c>
      <c r="D56" s="9">
        <v>116.470001</v>
      </c>
      <c r="E56" s="9">
        <v>119.25</v>
      </c>
      <c r="F56" s="9">
        <v>117.362694</v>
      </c>
      <c r="G56" s="5">
        <v>144450700</v>
      </c>
      <c r="I56" s="26">
        <v>53</v>
      </c>
      <c r="J56" s="9">
        <f t="shared" si="2"/>
        <v>2.2387121232439588E-2</v>
      </c>
      <c r="K56" s="5">
        <f t="shared" si="3"/>
        <v>1.0223871212324396</v>
      </c>
      <c r="M56" s="26">
        <v>53</v>
      </c>
      <c r="N56" s="9">
        <f t="shared" si="7"/>
        <v>2.2639593352204123E-2</v>
      </c>
      <c r="O56" s="5">
        <f t="shared" si="4"/>
        <v>1.0226395933522041</v>
      </c>
      <c r="W56" s="26">
        <v>53</v>
      </c>
      <c r="X56" s="9">
        <f t="shared" si="8"/>
        <v>0</v>
      </c>
      <c r="Y56" s="5">
        <f t="shared" si="5"/>
        <v>0</v>
      </c>
      <c r="AD56" s="15">
        <f t="shared" si="6"/>
        <v>1.6616041035360154E-2</v>
      </c>
    </row>
    <row r="57" spans="1:30" x14ac:dyDescent="0.35">
      <c r="A57" s="29">
        <v>42748</v>
      </c>
      <c r="B57" s="9">
        <v>119.110001</v>
      </c>
      <c r="C57" s="9">
        <v>120.5</v>
      </c>
      <c r="D57" s="9">
        <v>118.220001</v>
      </c>
      <c r="E57" s="9">
        <v>119.779999</v>
      </c>
      <c r="F57" s="9">
        <v>117.8843</v>
      </c>
      <c r="G57" s="5">
        <v>109862000</v>
      </c>
      <c r="I57" s="27">
        <v>54</v>
      </c>
      <c r="J57" s="9">
        <f t="shared" si="2"/>
        <v>4.4345463967144713E-3</v>
      </c>
      <c r="K57" s="5">
        <f t="shared" si="3"/>
        <v>1.0044345463967144</v>
      </c>
      <c r="M57" s="27">
        <v>54</v>
      </c>
      <c r="N57" s="9">
        <f t="shared" si="7"/>
        <v>4.4443935480894068E-3</v>
      </c>
      <c r="O57" s="5">
        <f t="shared" si="4"/>
        <v>1.0044443935480893</v>
      </c>
      <c r="W57" s="27">
        <v>54</v>
      </c>
      <c r="X57" s="9">
        <f t="shared" si="8"/>
        <v>-1.3365338003649635E-3</v>
      </c>
      <c r="Y57" s="5">
        <f t="shared" si="5"/>
        <v>1.7863225995180122E-6</v>
      </c>
      <c r="AD57" s="15">
        <f t="shared" si="6"/>
        <v>1.3365338003649635E-3</v>
      </c>
    </row>
    <row r="58" spans="1:30" x14ac:dyDescent="0.35">
      <c r="A58" s="29">
        <v>42755</v>
      </c>
      <c r="B58" s="9">
        <v>120.449997</v>
      </c>
      <c r="C58" s="9">
        <v>122.44000200000001</v>
      </c>
      <c r="D58" s="9">
        <v>119.5</v>
      </c>
      <c r="E58" s="9">
        <v>121.94000200000001</v>
      </c>
      <c r="F58" s="9">
        <v>120.010132</v>
      </c>
      <c r="G58" s="5">
        <v>136574300</v>
      </c>
      <c r="I58" s="27">
        <v>55</v>
      </c>
      <c r="J58" s="9">
        <f t="shared" si="2"/>
        <v>1.7872537572882385E-2</v>
      </c>
      <c r="K58" s="5">
        <f t="shared" si="3"/>
        <v>1.0178725375728823</v>
      </c>
      <c r="M58" s="27">
        <v>55</v>
      </c>
      <c r="N58" s="9">
        <f t="shared" si="7"/>
        <v>1.8033207136149622E-2</v>
      </c>
      <c r="O58" s="5">
        <f t="shared" si="4"/>
        <v>1.0180332071361495</v>
      </c>
      <c r="W58" s="27">
        <v>55</v>
      </c>
      <c r="X58" s="9">
        <f t="shared" si="8"/>
        <v>0</v>
      </c>
      <c r="Y58" s="5">
        <f t="shared" si="5"/>
        <v>0</v>
      </c>
      <c r="AD58" s="15">
        <f t="shared" si="6"/>
        <v>1.2101457375802951E-2</v>
      </c>
    </row>
    <row r="59" spans="1:30" x14ac:dyDescent="0.35">
      <c r="A59" s="29">
        <v>42762</v>
      </c>
      <c r="B59" s="9">
        <v>122.139999</v>
      </c>
      <c r="C59" s="9">
        <v>130.490005</v>
      </c>
      <c r="D59" s="9">
        <v>120.620003</v>
      </c>
      <c r="E59" s="9">
        <v>128.529999</v>
      </c>
      <c r="F59" s="9">
        <v>126.495819</v>
      </c>
      <c r="G59" s="5">
        <v>245836800</v>
      </c>
      <c r="I59" s="26">
        <v>56</v>
      </c>
      <c r="J59" s="9">
        <f t="shared" si="2"/>
        <v>5.2633083686880723E-2</v>
      </c>
      <c r="K59" s="5">
        <f t="shared" si="3"/>
        <v>1.0526330836868807</v>
      </c>
      <c r="M59" s="26">
        <v>56</v>
      </c>
      <c r="N59" s="9">
        <f t="shared" si="7"/>
        <v>5.4042828650500932E-2</v>
      </c>
      <c r="O59" s="5">
        <f t="shared" si="4"/>
        <v>1.054042828650501</v>
      </c>
      <c r="W59" s="26">
        <v>56</v>
      </c>
      <c r="X59" s="9">
        <f t="shared" si="8"/>
        <v>0</v>
      </c>
      <c r="Y59" s="5">
        <f t="shared" si="5"/>
        <v>0</v>
      </c>
      <c r="AD59" s="15">
        <f t="shared" si="6"/>
        <v>4.6862003489801289E-2</v>
      </c>
    </row>
    <row r="60" spans="1:30" x14ac:dyDescent="0.35">
      <c r="A60" s="29">
        <v>42769</v>
      </c>
      <c r="B60" s="9">
        <v>128.30999800000001</v>
      </c>
      <c r="C60" s="9">
        <v>132.449997</v>
      </c>
      <c r="D60" s="9">
        <v>128.16000399999999</v>
      </c>
      <c r="E60" s="9">
        <v>132.41999799999999</v>
      </c>
      <c r="F60" s="9">
        <v>130.32424900000001</v>
      </c>
      <c r="G60" s="5">
        <v>140891000</v>
      </c>
      <c r="I60" s="26">
        <v>57</v>
      </c>
      <c r="J60" s="9">
        <f t="shared" si="2"/>
        <v>2.9816311882814604E-2</v>
      </c>
      <c r="K60" s="5">
        <f t="shared" si="3"/>
        <v>1.0298163118828145</v>
      </c>
      <c r="M60" s="26">
        <v>57</v>
      </c>
      <c r="N60" s="9">
        <f t="shared" si="7"/>
        <v>3.0265269083715816E-2</v>
      </c>
      <c r="O60" s="5">
        <f t="shared" si="4"/>
        <v>1.0302652690837157</v>
      </c>
      <c r="W60" s="26">
        <v>57</v>
      </c>
      <c r="X60" s="9">
        <f t="shared" si="8"/>
        <v>0</v>
      </c>
      <c r="Y60" s="5">
        <f t="shared" si="5"/>
        <v>0</v>
      </c>
      <c r="AD60" s="15">
        <f t="shared" si="6"/>
        <v>2.404523168573517E-2</v>
      </c>
    </row>
    <row r="61" spans="1:30" x14ac:dyDescent="0.35">
      <c r="A61" s="29">
        <v>42776</v>
      </c>
      <c r="B61" s="9">
        <v>132.46000699999999</v>
      </c>
      <c r="C61" s="9">
        <v>136.270004</v>
      </c>
      <c r="D61" s="9">
        <v>132.050003</v>
      </c>
      <c r="E61" s="9">
        <v>135.35000600000001</v>
      </c>
      <c r="F61" s="9">
        <v>133.785416</v>
      </c>
      <c r="G61" s="5">
        <v>134534800</v>
      </c>
      <c r="I61" s="26">
        <v>58</v>
      </c>
      <c r="J61" s="9">
        <f t="shared" si="2"/>
        <v>2.6211575127346176E-2</v>
      </c>
      <c r="K61" s="5">
        <f t="shared" si="3"/>
        <v>1.0262115751273462</v>
      </c>
      <c r="M61" s="26">
        <v>58</v>
      </c>
      <c r="N61" s="9">
        <f t="shared" si="7"/>
        <v>2.6558119663517024E-2</v>
      </c>
      <c r="O61" s="5">
        <f t="shared" si="4"/>
        <v>1.026558119663517</v>
      </c>
      <c r="W61" s="26">
        <v>58</v>
      </c>
      <c r="X61" s="9">
        <f t="shared" si="8"/>
        <v>0</v>
      </c>
      <c r="Y61" s="5">
        <f t="shared" si="5"/>
        <v>0</v>
      </c>
      <c r="AD61" s="15">
        <f t="shared" si="6"/>
        <v>2.0440494930266742E-2</v>
      </c>
    </row>
    <row r="62" spans="1:30" x14ac:dyDescent="0.35">
      <c r="A62" s="29">
        <v>42783</v>
      </c>
      <c r="B62" s="9">
        <v>135.10000600000001</v>
      </c>
      <c r="C62" s="9">
        <v>137.479996</v>
      </c>
      <c r="D62" s="9">
        <v>135.10000600000001</v>
      </c>
      <c r="E62" s="9">
        <v>136.529999</v>
      </c>
      <c r="F62" s="9">
        <v>134.95178200000001</v>
      </c>
      <c r="G62" s="5">
        <v>88330500</v>
      </c>
      <c r="I62" s="27">
        <v>59</v>
      </c>
      <c r="J62" s="9">
        <f t="shared" si="2"/>
        <v>8.680401019402496E-3</v>
      </c>
      <c r="K62" s="5">
        <f t="shared" si="3"/>
        <v>1.0086804010194026</v>
      </c>
      <c r="M62" s="27">
        <v>59</v>
      </c>
      <c r="N62" s="9">
        <f t="shared" si="7"/>
        <v>8.7181849477525313E-3</v>
      </c>
      <c r="O62" s="5">
        <f t="shared" si="4"/>
        <v>1.0087181849477524</v>
      </c>
      <c r="W62" s="27">
        <v>59</v>
      </c>
      <c r="X62" s="9">
        <f t="shared" si="8"/>
        <v>0</v>
      </c>
      <c r="Y62" s="5">
        <f t="shared" si="5"/>
        <v>0</v>
      </c>
      <c r="AD62" s="15">
        <f t="shared" si="6"/>
        <v>2.9093208223230612E-3</v>
      </c>
    </row>
    <row r="63" spans="1:30" x14ac:dyDescent="0.35">
      <c r="A63" s="29">
        <v>42790</v>
      </c>
      <c r="B63" s="9">
        <v>135.91000399999999</v>
      </c>
      <c r="C63" s="9">
        <v>140.279999</v>
      </c>
      <c r="D63" s="9">
        <v>135.279999</v>
      </c>
      <c r="E63" s="9">
        <v>138.96000699999999</v>
      </c>
      <c r="F63" s="9">
        <v>137.35369900000001</v>
      </c>
      <c r="G63" s="5">
        <v>128142500</v>
      </c>
      <c r="I63" s="27">
        <v>60</v>
      </c>
      <c r="J63" s="9">
        <f t="shared" si="2"/>
        <v>1.7641799108784776E-2</v>
      </c>
      <c r="K63" s="5">
        <f t="shared" si="3"/>
        <v>1.0176417991087847</v>
      </c>
      <c r="M63" s="27">
        <v>60</v>
      </c>
      <c r="N63" s="9">
        <f t="shared" si="7"/>
        <v>1.7798334815615827E-2</v>
      </c>
      <c r="O63" s="5">
        <f t="shared" si="4"/>
        <v>1.0177983348156159</v>
      </c>
      <c r="W63" s="27">
        <v>60</v>
      </c>
      <c r="X63" s="9">
        <f t="shared" si="8"/>
        <v>0</v>
      </c>
      <c r="Y63" s="5">
        <f t="shared" si="5"/>
        <v>0</v>
      </c>
      <c r="AD63" s="15">
        <f t="shared" si="6"/>
        <v>1.1870718911705342E-2</v>
      </c>
    </row>
    <row r="64" spans="1:30" x14ac:dyDescent="0.35">
      <c r="A64" s="29">
        <v>42797</v>
      </c>
      <c r="B64" s="9">
        <v>138.779999</v>
      </c>
      <c r="C64" s="9">
        <v>139.979996</v>
      </c>
      <c r="D64" s="9">
        <v>137.050003</v>
      </c>
      <c r="E64" s="9">
        <v>138.679993</v>
      </c>
      <c r="F64" s="9">
        <v>137.07692</v>
      </c>
      <c r="G64" s="5">
        <v>101167500</v>
      </c>
      <c r="I64" s="26">
        <v>61</v>
      </c>
      <c r="J64" s="9">
        <f t="shared" si="2"/>
        <v>-2.0171152537863716E-3</v>
      </c>
      <c r="K64" s="5">
        <f t="shared" si="3"/>
        <v>0.99798288474621366</v>
      </c>
      <c r="M64" s="26">
        <v>61</v>
      </c>
      <c r="N64" s="9">
        <f t="shared" si="7"/>
        <v>-2.0150822439809557E-3</v>
      </c>
      <c r="O64" s="5">
        <f t="shared" si="4"/>
        <v>0.99798491775601905</v>
      </c>
      <c r="W64" s="26">
        <v>61</v>
      </c>
      <c r="X64" s="9">
        <f t="shared" si="8"/>
        <v>-7.788195450865806E-3</v>
      </c>
      <c r="Y64" s="5">
        <f t="shared" si="5"/>
        <v>6.0655988380886834E-5</v>
      </c>
      <c r="AD64" s="15">
        <f t="shared" si="6"/>
        <v>7.788195450865806E-3</v>
      </c>
    </row>
    <row r="65" spans="1:30" x14ac:dyDescent="0.35">
      <c r="A65" s="29">
        <v>42804</v>
      </c>
      <c r="B65" s="9">
        <v>139.25</v>
      </c>
      <c r="C65" s="9">
        <v>141.020004</v>
      </c>
      <c r="D65" s="9">
        <v>138.63999899999999</v>
      </c>
      <c r="E65" s="9">
        <v>140.69000199999999</v>
      </c>
      <c r="F65" s="9">
        <v>139.06369000000001</v>
      </c>
      <c r="G65" s="5">
        <v>97267400</v>
      </c>
      <c r="I65" s="26">
        <v>62</v>
      </c>
      <c r="J65" s="9">
        <f t="shared" si="2"/>
        <v>1.4389801504788063E-2</v>
      </c>
      <c r="K65" s="5">
        <f t="shared" si="3"/>
        <v>1.0143898015047881</v>
      </c>
      <c r="M65" s="26">
        <v>62</v>
      </c>
      <c r="N65" s="9">
        <f t="shared" si="7"/>
        <v>1.4493833097504722E-2</v>
      </c>
      <c r="O65" s="5">
        <f t="shared" si="4"/>
        <v>1.0144938330975046</v>
      </c>
      <c r="W65" s="26">
        <v>62</v>
      </c>
      <c r="X65" s="9">
        <f t="shared" si="8"/>
        <v>0</v>
      </c>
      <c r="Y65" s="5">
        <f t="shared" si="5"/>
        <v>0</v>
      </c>
      <c r="AD65" s="15">
        <f t="shared" si="6"/>
        <v>8.6187213077086287E-3</v>
      </c>
    </row>
    <row r="66" spans="1:30" x14ac:dyDescent="0.35">
      <c r="A66" s="29">
        <v>42811</v>
      </c>
      <c r="B66" s="9">
        <v>141</v>
      </c>
      <c r="C66" s="9">
        <v>142.800003</v>
      </c>
      <c r="D66" s="9">
        <v>139.729996</v>
      </c>
      <c r="E66" s="9">
        <v>140.91999799999999</v>
      </c>
      <c r="F66" s="9">
        <v>139.291031</v>
      </c>
      <c r="G66" s="5">
        <v>151163400</v>
      </c>
      <c r="I66" s="26">
        <v>63</v>
      </c>
      <c r="J66" s="9">
        <f t="shared" si="2"/>
        <v>1.6334628687636995E-3</v>
      </c>
      <c r="K66" s="5">
        <f t="shared" si="3"/>
        <v>1.0016334628687638</v>
      </c>
      <c r="M66" s="26">
        <v>63</v>
      </c>
      <c r="N66" s="9">
        <f t="shared" si="7"/>
        <v>1.6347976959333926E-3</v>
      </c>
      <c r="O66" s="5">
        <f t="shared" si="4"/>
        <v>1.0016347976959334</v>
      </c>
      <c r="W66" s="26">
        <v>63</v>
      </c>
      <c r="X66" s="9">
        <f t="shared" si="8"/>
        <v>-4.1376173283157354E-3</v>
      </c>
      <c r="Y66" s="5">
        <f t="shared" si="5"/>
        <v>1.7119877155578643E-5</v>
      </c>
      <c r="AD66" s="15">
        <f t="shared" si="6"/>
        <v>4.1376173283157354E-3</v>
      </c>
    </row>
    <row r="67" spans="1:30" x14ac:dyDescent="0.35">
      <c r="A67" s="29">
        <v>42818</v>
      </c>
      <c r="B67" s="9">
        <v>141.5</v>
      </c>
      <c r="C67" s="9">
        <v>144.5</v>
      </c>
      <c r="D67" s="9">
        <v>138.61999499999999</v>
      </c>
      <c r="E67" s="9">
        <v>143.929993</v>
      </c>
      <c r="F67" s="9">
        <v>142.26623499999999</v>
      </c>
      <c r="G67" s="5">
        <v>129742800</v>
      </c>
      <c r="I67" s="27">
        <v>64</v>
      </c>
      <c r="J67" s="9">
        <f t="shared" si="2"/>
        <v>2.1134704050745093E-2</v>
      </c>
      <c r="K67" s="5">
        <f t="shared" si="3"/>
        <v>1.021134704050745</v>
      </c>
      <c r="M67" s="27">
        <v>64</v>
      </c>
      <c r="N67" s="9">
        <f t="shared" si="7"/>
        <v>2.1359623650140051E-2</v>
      </c>
      <c r="O67" s="5">
        <f t="shared" si="4"/>
        <v>1.0213596236501401</v>
      </c>
      <c r="W67" s="27">
        <v>64</v>
      </c>
      <c r="X67" s="9">
        <f t="shared" si="8"/>
        <v>0</v>
      </c>
      <c r="Y67" s="5">
        <f t="shared" si="5"/>
        <v>0</v>
      </c>
      <c r="AD67" s="15">
        <f t="shared" si="6"/>
        <v>1.5363623853665659E-2</v>
      </c>
    </row>
    <row r="68" spans="1:30" x14ac:dyDescent="0.35">
      <c r="A68" s="29">
        <v>42825</v>
      </c>
      <c r="B68" s="9">
        <v>143.720001</v>
      </c>
      <c r="C68" s="9">
        <v>145.46000699999999</v>
      </c>
      <c r="D68" s="9">
        <v>143.009995</v>
      </c>
      <c r="E68" s="9">
        <v>143.66000399999999</v>
      </c>
      <c r="F68" s="9">
        <v>141.99937399999999</v>
      </c>
      <c r="G68" s="5">
        <v>108405700</v>
      </c>
      <c r="I68" s="27">
        <v>65</v>
      </c>
      <c r="J68" s="9">
        <f t="shared" si="2"/>
        <v>-1.8775474059862379E-3</v>
      </c>
      <c r="K68" s="5">
        <f t="shared" si="3"/>
        <v>0.99812245259401378</v>
      </c>
      <c r="M68" s="27">
        <v>65</v>
      </c>
      <c r="N68" s="9">
        <f t="shared" ref="N68:N99" si="9">(F68-F67)/F67</f>
        <v>-1.8757859164544967E-3</v>
      </c>
      <c r="O68" s="5">
        <f t="shared" si="4"/>
        <v>0.99812421408354546</v>
      </c>
      <c r="W68" s="27">
        <v>65</v>
      </c>
      <c r="X68" s="9">
        <f t="shared" ref="X68:X99" si="10">IF(J68&lt;$R$3,(J68-$R$3),0)</f>
        <v>-7.6486276030656728E-3</v>
      </c>
      <c r="Y68" s="5">
        <f t="shared" si="5"/>
        <v>5.8501504210378142E-5</v>
      </c>
      <c r="AD68" s="15">
        <f t="shared" si="6"/>
        <v>7.6486276030656728E-3</v>
      </c>
    </row>
    <row r="69" spans="1:30" x14ac:dyDescent="0.35">
      <c r="A69" s="29">
        <v>42832</v>
      </c>
      <c r="B69" s="9">
        <v>143.729996</v>
      </c>
      <c r="C69" s="9">
        <v>144.179993</v>
      </c>
      <c r="D69" s="9">
        <v>140.05999800000001</v>
      </c>
      <c r="E69" s="9">
        <v>141.050003</v>
      </c>
      <c r="F69" s="9">
        <v>139.41954000000001</v>
      </c>
      <c r="G69" s="5">
        <v>104157900</v>
      </c>
      <c r="I69" s="26">
        <v>66</v>
      </c>
      <c r="J69" s="9">
        <f t="shared" ref="J69:J107" si="11">LN(F69/F68)</f>
        <v>-1.8334988471188196E-2</v>
      </c>
      <c r="K69" s="5">
        <f t="shared" ref="K69:K107" si="12">J69+1</f>
        <v>0.9816650115288118</v>
      </c>
      <c r="M69" s="26">
        <v>66</v>
      </c>
      <c r="N69" s="9">
        <f t="shared" si="9"/>
        <v>-1.8167925162824852E-2</v>
      </c>
      <c r="O69" s="5">
        <f t="shared" ref="O69:O107" si="13">N69+1</f>
        <v>0.98183207483717516</v>
      </c>
      <c r="W69" s="26">
        <v>66</v>
      </c>
      <c r="X69" s="9">
        <f t="shared" si="10"/>
        <v>-2.410606866826763E-2</v>
      </c>
      <c r="Y69" s="5">
        <f t="shared" ref="Y69:Y107" si="14">X69^2</f>
        <v>5.8110254663923432E-4</v>
      </c>
      <c r="AD69" s="15">
        <f t="shared" ref="AD69:AD107" si="15">ABS(J69-$R$3)</f>
        <v>2.410606866826763E-2</v>
      </c>
    </row>
    <row r="70" spans="1:30" x14ac:dyDescent="0.35">
      <c r="A70" s="29">
        <v>42839</v>
      </c>
      <c r="B70" s="9">
        <v>141.479996</v>
      </c>
      <c r="C70" s="9">
        <v>142.91999799999999</v>
      </c>
      <c r="D70" s="9">
        <v>140.449997</v>
      </c>
      <c r="E70" s="9">
        <v>142.44000199999999</v>
      </c>
      <c r="F70" s="9">
        <v>140.79345699999999</v>
      </c>
      <c r="G70" s="5">
        <v>71927600</v>
      </c>
      <c r="I70" s="26">
        <v>67</v>
      </c>
      <c r="J70" s="9">
        <f t="shared" si="11"/>
        <v>9.8063118040645596E-3</v>
      </c>
      <c r="K70" s="5">
        <f t="shared" si="12"/>
        <v>1.0098063118040645</v>
      </c>
      <c r="M70" s="26">
        <v>67</v>
      </c>
      <c r="N70" s="9">
        <f t="shared" si="9"/>
        <v>9.8545512343533575E-3</v>
      </c>
      <c r="O70" s="5">
        <f t="shared" si="13"/>
        <v>1.0098545512343533</v>
      </c>
      <c r="W70" s="26">
        <v>67</v>
      </c>
      <c r="X70" s="9">
        <f t="shared" si="10"/>
        <v>0</v>
      </c>
      <c r="Y70" s="5">
        <f t="shared" si="14"/>
        <v>0</v>
      </c>
      <c r="AD70" s="15">
        <f t="shared" si="15"/>
        <v>4.0352316069851247E-3</v>
      </c>
    </row>
    <row r="71" spans="1:30" x14ac:dyDescent="0.35">
      <c r="A71" s="29">
        <v>42846</v>
      </c>
      <c r="B71" s="9">
        <v>142.44000199999999</v>
      </c>
      <c r="C71" s="9">
        <v>144.89999399999999</v>
      </c>
      <c r="D71" s="9">
        <v>141.85000600000001</v>
      </c>
      <c r="E71" s="9">
        <v>143.78999300000001</v>
      </c>
      <c r="F71" s="9">
        <v>142.127869</v>
      </c>
      <c r="G71" s="5">
        <v>87614200</v>
      </c>
      <c r="I71" s="26">
        <v>68</v>
      </c>
      <c r="J71" s="9">
        <f t="shared" si="11"/>
        <v>9.4331658488257114E-3</v>
      </c>
      <c r="K71" s="5">
        <f t="shared" si="12"/>
        <v>1.0094331658488258</v>
      </c>
      <c r="M71" s="26">
        <v>68</v>
      </c>
      <c r="N71" s="9">
        <f t="shared" si="9"/>
        <v>9.4777983894522508E-3</v>
      </c>
      <c r="O71" s="5">
        <f t="shared" si="13"/>
        <v>1.0094777983894523</v>
      </c>
      <c r="W71" s="26">
        <v>68</v>
      </c>
      <c r="X71" s="9">
        <f t="shared" si="10"/>
        <v>0</v>
      </c>
      <c r="Y71" s="5">
        <f t="shared" si="14"/>
        <v>0</v>
      </c>
      <c r="AD71" s="15">
        <f t="shared" si="15"/>
        <v>3.6620856517462766E-3</v>
      </c>
    </row>
    <row r="72" spans="1:30" x14ac:dyDescent="0.35">
      <c r="A72" s="29">
        <v>42853</v>
      </c>
      <c r="B72" s="9">
        <v>144.08999600000001</v>
      </c>
      <c r="C72" s="9">
        <v>148.08999600000001</v>
      </c>
      <c r="D72" s="9">
        <v>143.270004</v>
      </c>
      <c r="E72" s="9">
        <v>146.529999</v>
      </c>
      <c r="F72" s="9">
        <v>144.83618200000001</v>
      </c>
      <c r="G72" s="5">
        <v>168884400</v>
      </c>
      <c r="I72" s="27">
        <v>69</v>
      </c>
      <c r="J72" s="9">
        <f t="shared" si="11"/>
        <v>1.887618610595183E-2</v>
      </c>
      <c r="K72" s="5">
        <f t="shared" si="12"/>
        <v>1.0188761861059519</v>
      </c>
      <c r="M72" s="27">
        <v>69</v>
      </c>
      <c r="N72" s="9">
        <f t="shared" si="9"/>
        <v>1.9055467580394132E-2</v>
      </c>
      <c r="O72" s="5">
        <f t="shared" si="13"/>
        <v>1.0190554675803942</v>
      </c>
      <c r="W72" s="27">
        <v>69</v>
      </c>
      <c r="X72" s="9">
        <f t="shared" si="10"/>
        <v>0</v>
      </c>
      <c r="Y72" s="5">
        <f t="shared" si="14"/>
        <v>0</v>
      </c>
      <c r="AD72" s="15">
        <f t="shared" si="15"/>
        <v>1.3105105908872396E-2</v>
      </c>
    </row>
    <row r="73" spans="1:30" x14ac:dyDescent="0.35">
      <c r="A73" s="29">
        <v>42860</v>
      </c>
      <c r="B73" s="9">
        <v>146.759995</v>
      </c>
      <c r="C73" s="9">
        <v>154.88000500000001</v>
      </c>
      <c r="D73" s="9">
        <v>146.759995</v>
      </c>
      <c r="E73" s="9">
        <v>153.949997</v>
      </c>
      <c r="F73" s="9">
        <v>152.17042499999999</v>
      </c>
      <c r="G73" s="5">
        <v>168271300</v>
      </c>
      <c r="I73" s="27">
        <v>70</v>
      </c>
      <c r="J73" s="9">
        <f t="shared" si="11"/>
        <v>4.939778542859085E-2</v>
      </c>
      <c r="K73" s="5">
        <f t="shared" si="12"/>
        <v>1.0493977854285907</v>
      </c>
      <c r="M73" s="27">
        <v>70</v>
      </c>
      <c r="N73" s="9">
        <f t="shared" si="9"/>
        <v>5.0638196193268793E-2</v>
      </c>
      <c r="O73" s="5">
        <f t="shared" si="13"/>
        <v>1.0506381961932687</v>
      </c>
      <c r="W73" s="27">
        <v>70</v>
      </c>
      <c r="X73" s="9">
        <f t="shared" si="10"/>
        <v>0</v>
      </c>
      <c r="Y73" s="5">
        <f t="shared" si="14"/>
        <v>0</v>
      </c>
      <c r="AD73" s="15">
        <f t="shared" si="15"/>
        <v>4.3626705231511416E-2</v>
      </c>
    </row>
    <row r="74" spans="1:30" x14ac:dyDescent="0.35">
      <c r="A74" s="29">
        <v>42867</v>
      </c>
      <c r="B74" s="9">
        <v>154.699997</v>
      </c>
      <c r="C74" s="9">
        <v>156.64999399999999</v>
      </c>
      <c r="D74" s="9">
        <v>149.71000699999999</v>
      </c>
      <c r="E74" s="9">
        <v>152.53999300000001</v>
      </c>
      <c r="F74" s="9">
        <v>151.39904799999999</v>
      </c>
      <c r="G74" s="5">
        <v>162921100</v>
      </c>
      <c r="I74" s="26">
        <v>71</v>
      </c>
      <c r="J74" s="9">
        <f t="shared" si="11"/>
        <v>-5.0820568523689625E-3</v>
      </c>
      <c r="K74" s="5">
        <f t="shared" si="12"/>
        <v>0.99491794314763105</v>
      </c>
      <c r="M74" s="26">
        <v>71</v>
      </c>
      <c r="N74" s="9">
        <f t="shared" si="9"/>
        <v>-5.0691650496474672E-3</v>
      </c>
      <c r="O74" s="5">
        <f t="shared" si="13"/>
        <v>0.99493083495035251</v>
      </c>
      <c r="W74" s="26">
        <v>71</v>
      </c>
      <c r="X74" s="9">
        <f t="shared" si="10"/>
        <v>-1.0853137049448397E-2</v>
      </c>
      <c r="Y74" s="5">
        <f t="shared" si="14"/>
        <v>1.1779058381410946E-4</v>
      </c>
      <c r="AD74" s="15">
        <f t="shared" si="15"/>
        <v>1.0853137049448397E-2</v>
      </c>
    </row>
    <row r="75" spans="1:30" x14ac:dyDescent="0.35">
      <c r="A75" s="29">
        <v>42874</v>
      </c>
      <c r="B75" s="9">
        <v>153.38000500000001</v>
      </c>
      <c r="C75" s="9">
        <v>154.89999399999999</v>
      </c>
      <c r="D75" s="9">
        <v>152.63000500000001</v>
      </c>
      <c r="E75" s="9">
        <v>153.86999499999999</v>
      </c>
      <c r="F75" s="9">
        <v>152.71910099999999</v>
      </c>
      <c r="G75" s="5">
        <v>108259700</v>
      </c>
      <c r="I75" s="26">
        <v>72</v>
      </c>
      <c r="J75" s="9">
        <f t="shared" si="11"/>
        <v>8.6812398056134287E-3</v>
      </c>
      <c r="K75" s="5">
        <f t="shared" si="12"/>
        <v>1.0086812398056135</v>
      </c>
      <c r="M75" s="26">
        <v>72</v>
      </c>
      <c r="N75" s="9">
        <f t="shared" si="9"/>
        <v>8.7190310470116137E-3</v>
      </c>
      <c r="O75" s="5">
        <f t="shared" si="13"/>
        <v>1.0087190310470115</v>
      </c>
      <c r="W75" s="26">
        <v>72</v>
      </c>
      <c r="X75" s="9">
        <f t="shared" si="10"/>
        <v>0</v>
      </c>
      <c r="Y75" s="5">
        <f t="shared" si="14"/>
        <v>0</v>
      </c>
      <c r="AD75" s="15">
        <f t="shared" si="15"/>
        <v>2.9101596085339939E-3</v>
      </c>
    </row>
    <row r="76" spans="1:30" x14ac:dyDescent="0.35">
      <c r="A76" s="29">
        <v>42881</v>
      </c>
      <c r="B76" s="9">
        <v>154</v>
      </c>
      <c r="C76" s="9">
        <v>154.429993</v>
      </c>
      <c r="D76" s="9">
        <v>152.220001</v>
      </c>
      <c r="E76" s="9">
        <v>153.179993</v>
      </c>
      <c r="F76" s="9">
        <v>152.03427099999999</v>
      </c>
      <c r="G76" s="5">
        <v>82683300</v>
      </c>
      <c r="I76" s="26">
        <v>73</v>
      </c>
      <c r="J76" s="9">
        <f t="shared" si="11"/>
        <v>-4.4943302726769205E-3</v>
      </c>
      <c r="K76" s="5">
        <f t="shared" si="12"/>
        <v>0.99550566972732313</v>
      </c>
      <c r="M76" s="26">
        <v>73</v>
      </c>
      <c r="N76" s="9">
        <f t="shared" si="9"/>
        <v>-4.4842458835585028E-3</v>
      </c>
      <c r="O76" s="5">
        <f t="shared" si="13"/>
        <v>0.99551575411644144</v>
      </c>
      <c r="W76" s="26">
        <v>73</v>
      </c>
      <c r="X76" s="9">
        <f t="shared" si="10"/>
        <v>-1.0265410469756354E-2</v>
      </c>
      <c r="Y76" s="5">
        <f t="shared" si="14"/>
        <v>1.0537865211258338E-4</v>
      </c>
      <c r="AD76" s="15">
        <f t="shared" si="15"/>
        <v>1.0265410469756354E-2</v>
      </c>
    </row>
    <row r="77" spans="1:30" x14ac:dyDescent="0.35">
      <c r="A77" s="29">
        <v>42888</v>
      </c>
      <c r="B77" s="9">
        <v>153.58000200000001</v>
      </c>
      <c r="C77" s="9">
        <v>155.979996</v>
      </c>
      <c r="D77" s="9">
        <v>152.88999899999999</v>
      </c>
      <c r="E77" s="9">
        <v>154.990005</v>
      </c>
      <c r="F77" s="9">
        <v>153.83073400000001</v>
      </c>
      <c r="G77" s="5">
        <v>122047700</v>
      </c>
      <c r="I77" s="27">
        <v>74</v>
      </c>
      <c r="J77" s="9">
        <f t="shared" si="11"/>
        <v>1.17469055196322E-2</v>
      </c>
      <c r="K77" s="5">
        <f t="shared" si="12"/>
        <v>1.0117469055196322</v>
      </c>
      <c r="M77" s="27">
        <v>74</v>
      </c>
      <c r="N77" s="9">
        <f t="shared" si="9"/>
        <v>1.1816171368362185E-2</v>
      </c>
      <c r="O77" s="5">
        <f t="shared" si="13"/>
        <v>1.0118161713683622</v>
      </c>
      <c r="W77" s="27">
        <v>74</v>
      </c>
      <c r="X77" s="9">
        <f t="shared" si="10"/>
        <v>0</v>
      </c>
      <c r="Y77" s="5">
        <f t="shared" si="14"/>
        <v>0</v>
      </c>
      <c r="AD77" s="15">
        <f t="shared" si="15"/>
        <v>5.9758253225527655E-3</v>
      </c>
    </row>
    <row r="78" spans="1:30" x14ac:dyDescent="0.35">
      <c r="A78" s="29">
        <v>42895</v>
      </c>
      <c r="B78" s="9">
        <v>155.19000199999999</v>
      </c>
      <c r="C78" s="9">
        <v>155.19000199999999</v>
      </c>
      <c r="D78" s="9">
        <v>142.21000699999999</v>
      </c>
      <c r="E78" s="9">
        <v>144.28999300000001</v>
      </c>
      <c r="F78" s="9">
        <v>143.21075400000001</v>
      </c>
      <c r="G78" s="5">
        <v>235052000</v>
      </c>
      <c r="I78" s="27">
        <v>75</v>
      </c>
      <c r="J78" s="9">
        <f t="shared" si="11"/>
        <v>-7.1535518585071428E-2</v>
      </c>
      <c r="K78" s="5">
        <f t="shared" si="12"/>
        <v>0.92846448141492854</v>
      </c>
      <c r="M78" s="27">
        <v>75</v>
      </c>
      <c r="N78" s="9">
        <f t="shared" si="9"/>
        <v>-6.9036789488373621E-2</v>
      </c>
      <c r="O78" s="5">
        <f t="shared" si="13"/>
        <v>0.93096321051162634</v>
      </c>
      <c r="W78" s="27">
        <v>75</v>
      </c>
      <c r="X78" s="9">
        <f t="shared" si="10"/>
        <v>-7.7306598782150862E-2</v>
      </c>
      <c r="Y78" s="5">
        <f t="shared" si="14"/>
        <v>5.9763102152644489E-3</v>
      </c>
      <c r="AD78" s="15">
        <f t="shared" si="15"/>
        <v>7.7306598782150862E-2</v>
      </c>
    </row>
    <row r="79" spans="1:30" x14ac:dyDescent="0.35">
      <c r="A79" s="29">
        <v>42902</v>
      </c>
      <c r="B79" s="9">
        <v>143.779999</v>
      </c>
      <c r="C79" s="9">
        <v>146.86999499999999</v>
      </c>
      <c r="D79" s="9">
        <v>142.199997</v>
      </c>
      <c r="E79" s="9">
        <v>145.63000500000001</v>
      </c>
      <c r="F79" s="9">
        <v>144.54075599999999</v>
      </c>
      <c r="G79" s="5">
        <v>148174700</v>
      </c>
      <c r="I79" s="26">
        <v>76</v>
      </c>
      <c r="J79" s="9">
        <f t="shared" si="11"/>
        <v>9.2441667549964003E-3</v>
      </c>
      <c r="K79" s="5">
        <f t="shared" si="12"/>
        <v>1.0092441667549965</v>
      </c>
      <c r="M79" s="26">
        <v>76</v>
      </c>
      <c r="N79" s="9">
        <f t="shared" si="9"/>
        <v>9.2870260287853737E-3</v>
      </c>
      <c r="O79" s="5">
        <f t="shared" si="13"/>
        <v>1.0092870260287854</v>
      </c>
      <c r="W79" s="26">
        <v>76</v>
      </c>
      <c r="X79" s="9">
        <f t="shared" si="10"/>
        <v>0</v>
      </c>
      <c r="Y79" s="5">
        <f t="shared" si="14"/>
        <v>0</v>
      </c>
      <c r="AD79" s="15">
        <f t="shared" si="15"/>
        <v>3.4730865579169655E-3</v>
      </c>
    </row>
    <row r="80" spans="1:30" x14ac:dyDescent="0.35">
      <c r="A80" s="29">
        <v>42909</v>
      </c>
      <c r="B80" s="9">
        <v>145.13000500000001</v>
      </c>
      <c r="C80" s="9">
        <v>148.279999</v>
      </c>
      <c r="D80" s="9">
        <v>142.279999</v>
      </c>
      <c r="E80" s="9">
        <v>143.679993</v>
      </c>
      <c r="F80" s="9">
        <v>142.60531599999999</v>
      </c>
      <c r="G80" s="5">
        <v>139475500</v>
      </c>
      <c r="I80" s="26">
        <v>77</v>
      </c>
      <c r="J80" s="9">
        <f t="shared" si="11"/>
        <v>-1.3480729839477477E-2</v>
      </c>
      <c r="K80" s="5">
        <f t="shared" si="12"/>
        <v>0.98651927016052254</v>
      </c>
      <c r="M80" s="26">
        <v>77</v>
      </c>
      <c r="N80" s="9">
        <f t="shared" si="9"/>
        <v>-1.3390271737612884E-2</v>
      </c>
      <c r="O80" s="5">
        <f t="shared" si="13"/>
        <v>0.98660972826238713</v>
      </c>
      <c r="W80" s="26">
        <v>77</v>
      </c>
      <c r="X80" s="9">
        <f t="shared" si="10"/>
        <v>-1.9251810036556911E-2</v>
      </c>
      <c r="Y80" s="5">
        <f t="shared" si="14"/>
        <v>3.7063218968367342E-4</v>
      </c>
      <c r="AD80" s="15">
        <f t="shared" si="15"/>
        <v>1.9251810036556911E-2</v>
      </c>
    </row>
    <row r="81" spans="1:30" x14ac:dyDescent="0.35">
      <c r="A81" s="29">
        <v>42916</v>
      </c>
      <c r="B81" s="9">
        <v>144.449997</v>
      </c>
      <c r="C81" s="9">
        <v>145.300003</v>
      </c>
      <c r="D81" s="9">
        <v>142.41000399999999</v>
      </c>
      <c r="E81" s="9">
        <v>142.729996</v>
      </c>
      <c r="F81" s="9">
        <v>141.66243</v>
      </c>
      <c r="G81" s="5">
        <v>82980800</v>
      </c>
      <c r="I81" s="26">
        <v>78</v>
      </c>
      <c r="J81" s="9">
        <f t="shared" si="11"/>
        <v>-6.6338124609669272E-3</v>
      </c>
      <c r="K81" s="5">
        <f t="shared" si="12"/>
        <v>0.99336618753903305</v>
      </c>
      <c r="M81" s="26">
        <v>78</v>
      </c>
      <c r="N81" s="9">
        <f t="shared" si="9"/>
        <v>-6.6118573027108421E-3</v>
      </c>
      <c r="O81" s="5">
        <f t="shared" si="13"/>
        <v>0.99338814269728914</v>
      </c>
      <c r="W81" s="26">
        <v>78</v>
      </c>
      <c r="X81" s="9">
        <f t="shared" si="10"/>
        <v>-1.2404892658046361E-2</v>
      </c>
      <c r="Y81" s="5">
        <f t="shared" si="14"/>
        <v>1.5388136185765251E-4</v>
      </c>
      <c r="AD81" s="15">
        <f t="shared" si="15"/>
        <v>1.2404892658046361E-2</v>
      </c>
    </row>
    <row r="82" spans="1:30" x14ac:dyDescent="0.35">
      <c r="A82" s="29">
        <v>42923</v>
      </c>
      <c r="B82" s="9">
        <v>142.89999399999999</v>
      </c>
      <c r="C82" s="9">
        <v>148.490005</v>
      </c>
      <c r="D82" s="9">
        <v>142.89999399999999</v>
      </c>
      <c r="E82" s="9">
        <v>147.770004</v>
      </c>
      <c r="F82" s="9">
        <v>146.664749</v>
      </c>
      <c r="G82" s="5">
        <v>110158000</v>
      </c>
      <c r="I82" s="27">
        <v>79</v>
      </c>
      <c r="J82" s="9">
        <f t="shared" si="11"/>
        <v>3.4702389231954199E-2</v>
      </c>
      <c r="K82" s="5">
        <f t="shared" si="12"/>
        <v>1.0347023892319542</v>
      </c>
      <c r="M82" s="27">
        <v>79</v>
      </c>
      <c r="N82" s="9">
        <f t="shared" si="9"/>
        <v>3.5311543081676632E-2</v>
      </c>
      <c r="O82" s="5">
        <f t="shared" si="13"/>
        <v>1.0353115430816766</v>
      </c>
      <c r="W82" s="27">
        <v>79</v>
      </c>
      <c r="X82" s="9">
        <f t="shared" si="10"/>
        <v>0</v>
      </c>
      <c r="Y82" s="5">
        <f t="shared" si="14"/>
        <v>0</v>
      </c>
      <c r="AD82" s="15">
        <f t="shared" si="15"/>
        <v>2.8931309034874765E-2</v>
      </c>
    </row>
    <row r="83" spans="1:30" x14ac:dyDescent="0.35">
      <c r="A83" s="29">
        <v>42930</v>
      </c>
      <c r="B83" s="9">
        <v>147.970001</v>
      </c>
      <c r="C83" s="9">
        <v>151.740005</v>
      </c>
      <c r="D83" s="9">
        <v>147.33000200000001</v>
      </c>
      <c r="E83" s="9">
        <v>150.33999600000001</v>
      </c>
      <c r="F83" s="9">
        <v>149.21551500000001</v>
      </c>
      <c r="G83" s="5">
        <v>99961100</v>
      </c>
      <c r="I83" s="27">
        <v>80</v>
      </c>
      <c r="J83" s="9">
        <f t="shared" si="11"/>
        <v>1.7242307140228202E-2</v>
      </c>
      <c r="K83" s="5">
        <f t="shared" si="12"/>
        <v>1.0172423071402281</v>
      </c>
      <c r="M83" s="27">
        <v>80</v>
      </c>
      <c r="N83" s="9">
        <f t="shared" si="9"/>
        <v>1.7391813761601364E-2</v>
      </c>
      <c r="O83" s="5">
        <f t="shared" si="13"/>
        <v>1.0173918137616014</v>
      </c>
      <c r="W83" s="27">
        <v>80</v>
      </c>
      <c r="X83" s="9">
        <f t="shared" si="10"/>
        <v>0</v>
      </c>
      <c r="Y83" s="5">
        <f t="shared" si="14"/>
        <v>0</v>
      </c>
      <c r="AD83" s="15">
        <f t="shared" si="15"/>
        <v>1.1471226943148768E-2</v>
      </c>
    </row>
    <row r="84" spans="1:30" x14ac:dyDescent="0.35">
      <c r="A84" s="29">
        <v>42937</v>
      </c>
      <c r="B84" s="9">
        <v>149.990005</v>
      </c>
      <c r="C84" s="9">
        <v>153.990005</v>
      </c>
      <c r="D84" s="9">
        <v>147.300003</v>
      </c>
      <c r="E84" s="9">
        <v>150.55999800000001</v>
      </c>
      <c r="F84" s="9">
        <v>149.43386799999999</v>
      </c>
      <c r="G84" s="5">
        <v>114857000</v>
      </c>
      <c r="I84" s="26">
        <v>81</v>
      </c>
      <c r="J84" s="9">
        <f t="shared" si="11"/>
        <v>1.4622701491231705E-3</v>
      </c>
      <c r="K84" s="5">
        <f t="shared" si="12"/>
        <v>1.0014622701491231</v>
      </c>
      <c r="M84" s="26">
        <v>81</v>
      </c>
      <c r="N84" s="9">
        <f t="shared" si="9"/>
        <v>1.4633397874207594E-3</v>
      </c>
      <c r="O84" s="5">
        <f t="shared" si="13"/>
        <v>1.0014633397874209</v>
      </c>
      <c r="W84" s="26">
        <v>81</v>
      </c>
      <c r="X84" s="9">
        <f t="shared" si="10"/>
        <v>-4.3088100479562646E-3</v>
      </c>
      <c r="Y84" s="5">
        <f t="shared" si="14"/>
        <v>1.8565844029368866E-5</v>
      </c>
      <c r="AD84" s="15">
        <f t="shared" si="15"/>
        <v>4.3088100479562646E-3</v>
      </c>
    </row>
    <row r="85" spans="1:30" x14ac:dyDescent="0.35">
      <c r="A85" s="29">
        <v>42944</v>
      </c>
      <c r="B85" s="9">
        <v>149.88999899999999</v>
      </c>
      <c r="C85" s="9">
        <v>159.75</v>
      </c>
      <c r="D85" s="9">
        <v>148.13000500000001</v>
      </c>
      <c r="E85" s="9">
        <v>155.570007</v>
      </c>
      <c r="F85" s="9">
        <v>154.40640300000001</v>
      </c>
      <c r="G85" s="5">
        <v>169462300</v>
      </c>
      <c r="I85" s="26">
        <v>82</v>
      </c>
      <c r="J85" s="9">
        <f t="shared" si="11"/>
        <v>3.2734166489994686E-2</v>
      </c>
      <c r="K85" s="5">
        <f t="shared" si="12"/>
        <v>1.0327341664899947</v>
      </c>
      <c r="M85" s="26">
        <v>82</v>
      </c>
      <c r="N85" s="9">
        <f t="shared" si="9"/>
        <v>3.3275823389648337E-2</v>
      </c>
      <c r="O85" s="5">
        <f t="shared" si="13"/>
        <v>1.0332758233896484</v>
      </c>
      <c r="W85" s="26">
        <v>82</v>
      </c>
      <c r="X85" s="9">
        <f t="shared" si="10"/>
        <v>0</v>
      </c>
      <c r="Y85" s="5">
        <f t="shared" si="14"/>
        <v>0</v>
      </c>
      <c r="AD85" s="15">
        <f t="shared" si="15"/>
        <v>2.6963086292915252E-2</v>
      </c>
    </row>
    <row r="86" spans="1:30" x14ac:dyDescent="0.35">
      <c r="A86" s="29">
        <v>42951</v>
      </c>
      <c r="B86" s="9">
        <v>156.070007</v>
      </c>
      <c r="C86" s="9">
        <v>161.83000200000001</v>
      </c>
      <c r="D86" s="9">
        <v>154.63000500000001</v>
      </c>
      <c r="E86" s="9">
        <v>155.320007</v>
      </c>
      <c r="F86" s="9">
        <v>154.158264</v>
      </c>
      <c r="G86" s="5">
        <v>145571900</v>
      </c>
      <c r="I86" s="26">
        <v>83</v>
      </c>
      <c r="J86" s="9">
        <f t="shared" si="11"/>
        <v>-1.6083439228632447E-3</v>
      </c>
      <c r="K86" s="5">
        <f t="shared" si="12"/>
        <v>0.99839165607713676</v>
      </c>
      <c r="M86" s="26">
        <v>83</v>
      </c>
      <c r="N86" s="9">
        <f t="shared" si="9"/>
        <v>-1.6070512309001134E-3</v>
      </c>
      <c r="O86" s="5">
        <f t="shared" si="13"/>
        <v>0.9983929487690999</v>
      </c>
      <c r="W86" s="26">
        <v>83</v>
      </c>
      <c r="X86" s="9">
        <f t="shared" si="10"/>
        <v>-7.3794241199426798E-3</v>
      </c>
      <c r="Y86" s="5">
        <f t="shared" si="14"/>
        <v>5.4455900341991797E-5</v>
      </c>
      <c r="AD86" s="15">
        <f t="shared" si="15"/>
        <v>7.3794241199426798E-3</v>
      </c>
    </row>
    <row r="87" spans="1:30" x14ac:dyDescent="0.35">
      <c r="A87" s="29">
        <v>42958</v>
      </c>
      <c r="B87" s="9">
        <v>156.60000600000001</v>
      </c>
      <c r="C87" s="9">
        <v>162.509995</v>
      </c>
      <c r="D87" s="9">
        <v>156.070007</v>
      </c>
      <c r="E87" s="9">
        <v>157.86000100000001</v>
      </c>
      <c r="F87" s="9">
        <v>157.29454000000001</v>
      </c>
      <c r="G87" s="5">
        <v>133457500</v>
      </c>
      <c r="I87" s="27">
        <v>84</v>
      </c>
      <c r="J87" s="9">
        <f t="shared" si="11"/>
        <v>2.0140335702797416E-2</v>
      </c>
      <c r="K87" s="5">
        <f t="shared" si="12"/>
        <v>1.0201403357027974</v>
      </c>
      <c r="M87" s="27">
        <v>84</v>
      </c>
      <c r="N87" s="9">
        <f t="shared" si="9"/>
        <v>2.0344520745251837E-2</v>
      </c>
      <c r="O87" s="5">
        <f t="shared" si="13"/>
        <v>1.0203445207452519</v>
      </c>
      <c r="W87" s="27">
        <v>84</v>
      </c>
      <c r="X87" s="9">
        <f t="shared" si="10"/>
        <v>0</v>
      </c>
      <c r="Y87" s="5">
        <f t="shared" si="14"/>
        <v>0</v>
      </c>
      <c r="AD87" s="15">
        <f t="shared" si="15"/>
        <v>1.4369255505717982E-2</v>
      </c>
    </row>
    <row r="88" spans="1:30" x14ac:dyDescent="0.35">
      <c r="A88" s="29">
        <v>42965</v>
      </c>
      <c r="B88" s="9">
        <v>157.86000100000001</v>
      </c>
      <c r="C88" s="9">
        <v>160.740005</v>
      </c>
      <c r="D88" s="9">
        <v>155.11000100000001</v>
      </c>
      <c r="E88" s="9">
        <v>159.270004</v>
      </c>
      <c r="F88" s="9">
        <v>158.69949299999999</v>
      </c>
      <c r="G88" s="5">
        <v>114619200</v>
      </c>
      <c r="I88" s="27">
        <v>85</v>
      </c>
      <c r="J88" s="9">
        <f t="shared" si="11"/>
        <v>8.8923341022672069E-3</v>
      </c>
      <c r="K88" s="5">
        <f t="shared" si="12"/>
        <v>1.0088923341022673</v>
      </c>
      <c r="M88" s="27">
        <v>85</v>
      </c>
      <c r="N88" s="9">
        <f t="shared" si="9"/>
        <v>8.9319883576377008E-3</v>
      </c>
      <c r="O88" s="5">
        <f t="shared" si="13"/>
        <v>1.0089319883576378</v>
      </c>
      <c r="W88" s="27">
        <v>85</v>
      </c>
      <c r="X88" s="9">
        <f t="shared" si="10"/>
        <v>0</v>
      </c>
      <c r="Y88" s="5">
        <f t="shared" si="14"/>
        <v>0</v>
      </c>
      <c r="AD88" s="15">
        <f t="shared" si="15"/>
        <v>3.121253905187772E-3</v>
      </c>
    </row>
    <row r="89" spans="1:30" x14ac:dyDescent="0.35">
      <c r="A89" s="29">
        <v>42972</v>
      </c>
      <c r="B89" s="9">
        <v>159.64999399999999</v>
      </c>
      <c r="C89" s="9">
        <v>164.520004</v>
      </c>
      <c r="D89" s="9">
        <v>159.270004</v>
      </c>
      <c r="E89" s="9">
        <v>164</v>
      </c>
      <c r="F89" s="9">
        <v>163.41255200000001</v>
      </c>
      <c r="G89" s="5">
        <v>135017700</v>
      </c>
      <c r="I89" s="26">
        <v>86</v>
      </c>
      <c r="J89" s="9">
        <f t="shared" si="11"/>
        <v>2.9265564280773003E-2</v>
      </c>
      <c r="K89" s="5">
        <f t="shared" si="12"/>
        <v>1.0292655642807731</v>
      </c>
      <c r="M89" s="26">
        <v>86</v>
      </c>
      <c r="N89" s="9">
        <f t="shared" si="9"/>
        <v>2.969800918015545E-2</v>
      </c>
      <c r="O89" s="5">
        <f t="shared" si="13"/>
        <v>1.0296980091801555</v>
      </c>
      <c r="W89" s="26">
        <v>86</v>
      </c>
      <c r="X89" s="9">
        <f t="shared" si="10"/>
        <v>0</v>
      </c>
      <c r="Y89" s="5">
        <f t="shared" si="14"/>
        <v>0</v>
      </c>
      <c r="AD89" s="15">
        <f t="shared" si="15"/>
        <v>2.3494484083693569E-2</v>
      </c>
    </row>
    <row r="90" spans="1:30" x14ac:dyDescent="0.35">
      <c r="A90" s="29">
        <v>42979</v>
      </c>
      <c r="B90" s="9">
        <v>164.800003</v>
      </c>
      <c r="C90" s="9">
        <v>164.94000199999999</v>
      </c>
      <c r="D90" s="9">
        <v>160.36000100000001</v>
      </c>
      <c r="E90" s="9">
        <v>161.259995</v>
      </c>
      <c r="F90" s="9">
        <v>160.68235799999999</v>
      </c>
      <c r="G90" s="5">
        <v>89639800</v>
      </c>
      <c r="I90" s="26">
        <v>87</v>
      </c>
      <c r="J90" s="9">
        <f t="shared" si="11"/>
        <v>-1.6848512586941523E-2</v>
      </c>
      <c r="K90" s="5">
        <f t="shared" si="12"/>
        <v>0.98315148741305847</v>
      </c>
      <c r="M90" s="26">
        <v>87</v>
      </c>
      <c r="N90" s="9">
        <f t="shared" si="9"/>
        <v>-1.6707370190265504E-2</v>
      </c>
      <c r="O90" s="5">
        <f t="shared" si="13"/>
        <v>0.98329262980973453</v>
      </c>
      <c r="W90" s="26">
        <v>87</v>
      </c>
      <c r="X90" s="9">
        <f t="shared" si="10"/>
        <v>-2.2619592784020957E-2</v>
      </c>
      <c r="Y90" s="5">
        <f t="shared" si="14"/>
        <v>5.1164597771493291E-4</v>
      </c>
      <c r="AD90" s="15">
        <f t="shared" si="15"/>
        <v>2.2619592784020957E-2</v>
      </c>
    </row>
    <row r="91" spans="1:30" x14ac:dyDescent="0.35">
      <c r="A91" s="29">
        <v>42986</v>
      </c>
      <c r="B91" s="9">
        <v>160.86000100000001</v>
      </c>
      <c r="C91" s="9">
        <v>163.96000699999999</v>
      </c>
      <c r="D91" s="9">
        <v>157.91000399999999</v>
      </c>
      <c r="E91" s="9">
        <v>158.279999</v>
      </c>
      <c r="F91" s="9">
        <v>157.713043</v>
      </c>
      <c r="G91" s="5">
        <v>200079500</v>
      </c>
      <c r="I91" s="26">
        <v>88</v>
      </c>
      <c r="J91" s="9">
        <f t="shared" si="11"/>
        <v>-1.8652286292399109E-2</v>
      </c>
      <c r="K91" s="5">
        <f t="shared" si="12"/>
        <v>0.98134771370760088</v>
      </c>
      <c r="M91" s="26">
        <v>88</v>
      </c>
      <c r="N91" s="9">
        <f t="shared" si="9"/>
        <v>-1.847940892179336E-2</v>
      </c>
      <c r="O91" s="5">
        <f t="shared" si="13"/>
        <v>0.98152059107820666</v>
      </c>
      <c r="W91" s="26">
        <v>88</v>
      </c>
      <c r="X91" s="9">
        <f t="shared" si="10"/>
        <v>-2.4423366489478543E-2</v>
      </c>
      <c r="Y91" s="5">
        <f t="shared" si="14"/>
        <v>5.9650083067938349E-4</v>
      </c>
      <c r="AD91" s="15">
        <f t="shared" si="15"/>
        <v>2.4423366489478543E-2</v>
      </c>
    </row>
    <row r="92" spans="1:30" x14ac:dyDescent="0.35">
      <c r="A92" s="29">
        <v>42993</v>
      </c>
      <c r="B92" s="9">
        <v>158.470001</v>
      </c>
      <c r="C92" s="9">
        <v>160.970001</v>
      </c>
      <c r="D92" s="9">
        <v>152.75</v>
      </c>
      <c r="E92" s="9">
        <v>153.38999899999999</v>
      </c>
      <c r="F92" s="9">
        <v>152.84056100000001</v>
      </c>
      <c r="G92" s="5">
        <v>188657700</v>
      </c>
      <c r="I92" s="27">
        <v>89</v>
      </c>
      <c r="J92" s="9">
        <f t="shared" si="11"/>
        <v>-3.1381905144631808E-2</v>
      </c>
      <c r="K92" s="5">
        <f t="shared" si="12"/>
        <v>0.96861809485536821</v>
      </c>
      <c r="M92" s="27">
        <v>89</v>
      </c>
      <c r="N92" s="9">
        <f t="shared" si="9"/>
        <v>-3.0894603942173578E-2</v>
      </c>
      <c r="O92" s="5">
        <f t="shared" si="13"/>
        <v>0.96910539605782642</v>
      </c>
      <c r="W92" s="27">
        <v>89</v>
      </c>
      <c r="X92" s="9">
        <f t="shared" si="10"/>
        <v>-3.7152985341711242E-2</v>
      </c>
      <c r="Y92" s="5">
        <f t="shared" si="14"/>
        <v>1.3803443198014103E-3</v>
      </c>
      <c r="AD92" s="15">
        <f t="shared" si="15"/>
        <v>3.7152985341711242E-2</v>
      </c>
    </row>
    <row r="93" spans="1:30" x14ac:dyDescent="0.35">
      <c r="A93" s="29">
        <v>43000</v>
      </c>
      <c r="B93" s="9">
        <v>151.53999300000001</v>
      </c>
      <c r="C93" s="9">
        <v>154.720001</v>
      </c>
      <c r="D93" s="9">
        <v>149.16000399999999</v>
      </c>
      <c r="E93" s="9">
        <v>153.279999</v>
      </c>
      <c r="F93" s="9">
        <v>152.73095699999999</v>
      </c>
      <c r="G93" s="5">
        <v>175202400</v>
      </c>
      <c r="I93" s="27">
        <v>90</v>
      </c>
      <c r="J93" s="9">
        <f t="shared" si="11"/>
        <v>-7.1737055480671343E-4</v>
      </c>
      <c r="K93" s="5">
        <f t="shared" si="12"/>
        <v>0.9992826294451933</v>
      </c>
      <c r="M93" s="27">
        <v>90</v>
      </c>
      <c r="N93" s="9">
        <f t="shared" si="9"/>
        <v>-7.1711330606813646E-4</v>
      </c>
      <c r="O93" s="5">
        <f t="shared" si="13"/>
        <v>0.99928288669393184</v>
      </c>
      <c r="W93" s="27">
        <v>90</v>
      </c>
      <c r="X93" s="9">
        <f t="shared" si="10"/>
        <v>-6.4884507518861486E-3</v>
      </c>
      <c r="Y93" s="5">
        <f t="shared" si="14"/>
        <v>4.2099993159651929E-5</v>
      </c>
      <c r="AD93" s="15">
        <f t="shared" si="15"/>
        <v>6.4884507518861486E-3</v>
      </c>
    </row>
    <row r="94" spans="1:30" x14ac:dyDescent="0.35">
      <c r="A94" s="29">
        <v>43007</v>
      </c>
      <c r="B94" s="9">
        <v>153.21000699999999</v>
      </c>
      <c r="C94" s="9">
        <v>155.44000199999999</v>
      </c>
      <c r="D94" s="9">
        <v>152</v>
      </c>
      <c r="E94" s="9">
        <v>155.38999899999999</v>
      </c>
      <c r="F94" s="9">
        <v>154.83338900000001</v>
      </c>
      <c r="G94" s="5">
        <v>102676500</v>
      </c>
      <c r="I94" s="26">
        <v>91</v>
      </c>
      <c r="J94" s="9">
        <f t="shared" si="11"/>
        <v>1.3671706589831642E-2</v>
      </c>
      <c r="K94" s="5">
        <f t="shared" si="12"/>
        <v>1.0136717065898317</v>
      </c>
      <c r="M94" s="26">
        <v>91</v>
      </c>
      <c r="N94" s="9">
        <f t="shared" si="9"/>
        <v>1.3765591739204658E-2</v>
      </c>
      <c r="O94" s="5">
        <f t="shared" si="13"/>
        <v>1.0137655917392046</v>
      </c>
      <c r="W94" s="26">
        <v>91</v>
      </c>
      <c r="X94" s="9">
        <f t="shared" si="10"/>
        <v>0</v>
      </c>
      <c r="Y94" s="5">
        <f t="shared" si="14"/>
        <v>0</v>
      </c>
      <c r="AD94" s="15">
        <f t="shared" si="15"/>
        <v>7.9006263927522066E-3</v>
      </c>
    </row>
    <row r="95" spans="1:30" x14ac:dyDescent="0.35">
      <c r="A95" s="29">
        <v>43014</v>
      </c>
      <c r="B95" s="9">
        <v>154.970001</v>
      </c>
      <c r="C95" s="9">
        <v>158</v>
      </c>
      <c r="D95" s="9">
        <v>154.55999800000001</v>
      </c>
      <c r="E95" s="9">
        <v>156</v>
      </c>
      <c r="F95" s="9">
        <v>155.44120799999999</v>
      </c>
      <c r="G95" s="5">
        <v>82318200</v>
      </c>
      <c r="I95" s="26">
        <v>92</v>
      </c>
      <c r="J95" s="9">
        <f t="shared" si="11"/>
        <v>3.9179474142859595E-3</v>
      </c>
      <c r="K95" s="5">
        <f t="shared" si="12"/>
        <v>1.0039179474142859</v>
      </c>
      <c r="M95" s="26">
        <v>92</v>
      </c>
      <c r="N95" s="9">
        <f t="shared" si="9"/>
        <v>3.9256326037013754E-3</v>
      </c>
      <c r="O95" s="5">
        <f t="shared" si="13"/>
        <v>1.0039256326037014</v>
      </c>
      <c r="W95" s="26">
        <v>92</v>
      </c>
      <c r="X95" s="9">
        <f t="shared" si="10"/>
        <v>-1.8531327827934754E-3</v>
      </c>
      <c r="Y95" s="5">
        <f t="shared" si="14"/>
        <v>3.4341011106638899E-6</v>
      </c>
      <c r="AD95" s="15">
        <f t="shared" si="15"/>
        <v>1.8531327827934754E-3</v>
      </c>
    </row>
    <row r="96" spans="1:30" x14ac:dyDescent="0.35">
      <c r="A96" s="29">
        <v>43021</v>
      </c>
      <c r="B96" s="9">
        <v>156.729996</v>
      </c>
      <c r="C96" s="9">
        <v>160.86999499999999</v>
      </c>
      <c r="D96" s="9">
        <v>155.020004</v>
      </c>
      <c r="E96" s="9">
        <v>155.979996</v>
      </c>
      <c r="F96" s="9">
        <v>155.42128</v>
      </c>
      <c r="G96" s="5">
        <v>118471400</v>
      </c>
      <c r="I96" s="26">
        <v>93</v>
      </c>
      <c r="J96" s="9">
        <f t="shared" si="11"/>
        <v>-1.2821103089990303E-4</v>
      </c>
      <c r="K96" s="5">
        <f t="shared" si="12"/>
        <v>0.99987178896910012</v>
      </c>
      <c r="M96" s="26">
        <v>93</v>
      </c>
      <c r="N96" s="9">
        <f t="shared" si="9"/>
        <v>-1.2820281221690623E-4</v>
      </c>
      <c r="O96" s="5">
        <f t="shared" si="13"/>
        <v>0.99987179718778307</v>
      </c>
      <c r="W96" s="26">
        <v>93</v>
      </c>
      <c r="X96" s="9">
        <f t="shared" si="10"/>
        <v>-5.8992912279793377E-3</v>
      </c>
      <c r="Y96" s="5">
        <f t="shared" si="14"/>
        <v>3.480163699251396E-5</v>
      </c>
      <c r="AD96" s="15">
        <f t="shared" si="15"/>
        <v>5.8992912279793377E-3</v>
      </c>
    </row>
    <row r="97" spans="1:30" x14ac:dyDescent="0.35">
      <c r="A97" s="29">
        <v>43028</v>
      </c>
      <c r="B97" s="9">
        <v>156.61000100000001</v>
      </c>
      <c r="C97" s="9">
        <v>157.83000200000001</v>
      </c>
      <c r="D97" s="9">
        <v>155.270004</v>
      </c>
      <c r="E97" s="9">
        <v>157.41000399999999</v>
      </c>
      <c r="F97" s="9">
        <v>156.846161</v>
      </c>
      <c r="G97" s="5">
        <v>101923200</v>
      </c>
      <c r="I97" s="27">
        <v>94</v>
      </c>
      <c r="J97" s="9">
        <f t="shared" si="11"/>
        <v>9.126093228033259E-3</v>
      </c>
      <c r="K97" s="5">
        <f t="shared" si="12"/>
        <v>1.0091260932280333</v>
      </c>
      <c r="M97" s="27">
        <v>94</v>
      </c>
      <c r="N97" s="9">
        <f t="shared" si="9"/>
        <v>9.1678629850429696E-3</v>
      </c>
      <c r="O97" s="5">
        <f t="shared" si="13"/>
        <v>1.0091678629850429</v>
      </c>
      <c r="W97" s="27">
        <v>94</v>
      </c>
      <c r="X97" s="9">
        <f t="shared" si="10"/>
        <v>0</v>
      </c>
      <c r="Y97" s="5">
        <f t="shared" si="14"/>
        <v>0</v>
      </c>
      <c r="AD97" s="15">
        <f t="shared" si="15"/>
        <v>3.3550130309538241E-3</v>
      </c>
    </row>
    <row r="98" spans="1:30" x14ac:dyDescent="0.35">
      <c r="A98" s="29">
        <v>43035</v>
      </c>
      <c r="B98" s="9">
        <v>159.28999300000001</v>
      </c>
      <c r="C98" s="9">
        <v>169.94000199999999</v>
      </c>
      <c r="D98" s="9">
        <v>158.699997</v>
      </c>
      <c r="E98" s="9">
        <v>168.11000100000001</v>
      </c>
      <c r="F98" s="9">
        <v>167.50782799999999</v>
      </c>
      <c r="G98" s="5">
        <v>200233000</v>
      </c>
      <c r="I98" s="27">
        <v>95</v>
      </c>
      <c r="J98" s="9">
        <f t="shared" si="11"/>
        <v>6.5764625777953709E-2</v>
      </c>
      <c r="K98" s="5">
        <f t="shared" si="12"/>
        <v>1.0657646257779536</v>
      </c>
      <c r="M98" s="27">
        <v>95</v>
      </c>
      <c r="N98" s="9">
        <f t="shared" si="9"/>
        <v>6.7975313721577127E-2</v>
      </c>
      <c r="O98" s="5">
        <f t="shared" si="13"/>
        <v>1.0679753137215771</v>
      </c>
      <c r="W98" s="27">
        <v>95</v>
      </c>
      <c r="X98" s="9">
        <f t="shared" si="10"/>
        <v>0</v>
      </c>
      <c r="Y98" s="5">
        <f t="shared" si="14"/>
        <v>0</v>
      </c>
      <c r="AD98" s="15">
        <f t="shared" si="15"/>
        <v>5.9993545580874275E-2</v>
      </c>
    </row>
    <row r="99" spans="1:30" x14ac:dyDescent="0.35">
      <c r="A99" s="29">
        <v>43042</v>
      </c>
      <c r="B99" s="9">
        <v>174</v>
      </c>
      <c r="C99" s="9">
        <v>176.240005</v>
      </c>
      <c r="D99" s="9">
        <v>171.11999499999999</v>
      </c>
      <c r="E99" s="9">
        <v>175.88000500000001</v>
      </c>
      <c r="F99" s="9">
        <v>175.25</v>
      </c>
      <c r="G99" s="5">
        <v>172678500</v>
      </c>
      <c r="I99" s="26">
        <v>96</v>
      </c>
      <c r="J99" s="9">
        <f t="shared" si="11"/>
        <v>4.5183441413235E-2</v>
      </c>
      <c r="K99" s="5">
        <f t="shared" si="12"/>
        <v>1.045183441413235</v>
      </c>
      <c r="M99" s="26">
        <v>96</v>
      </c>
      <c r="N99" s="9">
        <f t="shared" si="9"/>
        <v>4.6219762338510002E-2</v>
      </c>
      <c r="O99" s="5">
        <f t="shared" si="13"/>
        <v>1.0462197623385101</v>
      </c>
      <c r="W99" s="26">
        <v>96</v>
      </c>
      <c r="X99" s="9">
        <f t="shared" si="10"/>
        <v>0</v>
      </c>
      <c r="Y99" s="5">
        <f t="shared" si="14"/>
        <v>0</v>
      </c>
      <c r="AD99" s="15">
        <f t="shared" si="15"/>
        <v>3.9412361216155566E-2</v>
      </c>
    </row>
    <row r="100" spans="1:30" x14ac:dyDescent="0.35">
      <c r="A100" s="29">
        <v>43049</v>
      </c>
      <c r="B100" s="9">
        <v>175.11000100000001</v>
      </c>
      <c r="C100" s="9">
        <v>175.38000500000001</v>
      </c>
      <c r="D100" s="9">
        <v>168.38000500000001</v>
      </c>
      <c r="E100" s="9">
        <v>171.10000600000001</v>
      </c>
      <c r="F100" s="9">
        <v>170.487122</v>
      </c>
      <c r="G100" s="5">
        <v>119705700</v>
      </c>
      <c r="I100" s="26">
        <v>97</v>
      </c>
      <c r="J100" s="9">
        <f t="shared" si="11"/>
        <v>-2.7553762835510729E-2</v>
      </c>
      <c r="K100" s="5">
        <f t="shared" si="12"/>
        <v>0.9724462371644893</v>
      </c>
      <c r="M100" s="26">
        <v>97</v>
      </c>
      <c r="N100" s="9">
        <f t="shared" ref="N100:N107" si="16">(F100-F99)/F99</f>
        <v>-2.7177620542082743E-2</v>
      </c>
      <c r="O100" s="5">
        <f t="shared" si="13"/>
        <v>0.97282237945791727</v>
      </c>
      <c r="W100" s="26">
        <v>97</v>
      </c>
      <c r="X100" s="9">
        <f t="shared" ref="X100:X107" si="17">IF(J100&lt;$R$3,(J100-$R$3),0)</f>
        <v>-3.3324843032590167E-2</v>
      </c>
      <c r="Y100" s="5">
        <f t="shared" si="14"/>
        <v>1.1105451631467733E-3</v>
      </c>
      <c r="AD100" s="15">
        <f t="shared" si="15"/>
        <v>3.3324843032590167E-2</v>
      </c>
    </row>
    <row r="101" spans="1:30" x14ac:dyDescent="0.35">
      <c r="A101" s="29">
        <v>43056</v>
      </c>
      <c r="B101" s="9">
        <v>171.03999300000001</v>
      </c>
      <c r="C101" s="9">
        <v>175</v>
      </c>
      <c r="D101" s="9">
        <v>169.55999800000001</v>
      </c>
      <c r="E101" s="9">
        <v>174.96000699999999</v>
      </c>
      <c r="F101" s="9">
        <v>174.96000699999999</v>
      </c>
      <c r="G101" s="5">
        <v>88882100</v>
      </c>
      <c r="I101" s="26">
        <v>98</v>
      </c>
      <c r="J101" s="9">
        <f t="shared" si="11"/>
        <v>2.5897653298467743E-2</v>
      </c>
      <c r="K101" s="5">
        <f t="shared" si="12"/>
        <v>1.0258976532984678</v>
      </c>
      <c r="M101" s="26">
        <v>98</v>
      </c>
      <c r="N101" s="9">
        <f t="shared" si="16"/>
        <v>2.6235911237917377E-2</v>
      </c>
      <c r="O101" s="5">
        <f t="shared" si="13"/>
        <v>1.0262359112379174</v>
      </c>
      <c r="W101" s="26">
        <v>98</v>
      </c>
      <c r="X101" s="9">
        <f t="shared" si="17"/>
        <v>0</v>
      </c>
      <c r="Y101" s="5">
        <f t="shared" si="14"/>
        <v>0</v>
      </c>
      <c r="AD101" s="15">
        <f t="shared" si="15"/>
        <v>2.0126573101388309E-2</v>
      </c>
    </row>
    <row r="102" spans="1:30" x14ac:dyDescent="0.35">
      <c r="A102" s="29">
        <v>43063</v>
      </c>
      <c r="B102" s="9">
        <v>175.10000600000001</v>
      </c>
      <c r="C102" s="9">
        <v>175.5</v>
      </c>
      <c r="D102" s="9">
        <v>167.16000399999999</v>
      </c>
      <c r="E102" s="9">
        <v>171.85000600000001</v>
      </c>
      <c r="F102" s="9">
        <v>171.85000600000001</v>
      </c>
      <c r="G102" s="5">
        <v>144365900</v>
      </c>
      <c r="I102" s="27">
        <v>99</v>
      </c>
      <c r="J102" s="9">
        <f t="shared" si="11"/>
        <v>-1.7935378167644855E-2</v>
      </c>
      <c r="K102" s="5">
        <f t="shared" si="12"/>
        <v>0.9820646218323551</v>
      </c>
      <c r="M102" s="27">
        <v>99</v>
      </c>
      <c r="N102" s="9">
        <f t="shared" si="16"/>
        <v>-1.7775496545333259E-2</v>
      </c>
      <c r="O102" s="5">
        <f t="shared" si="13"/>
        <v>0.98222450345466672</v>
      </c>
      <c r="W102" s="27">
        <v>99</v>
      </c>
      <c r="X102" s="9">
        <f t="shared" si="17"/>
        <v>-2.3706458364724289E-2</v>
      </c>
      <c r="Y102" s="5">
        <f t="shared" si="14"/>
        <v>5.619961681984062E-4</v>
      </c>
      <c r="AD102" s="15">
        <f t="shared" si="15"/>
        <v>2.3706458364724289E-2</v>
      </c>
    </row>
    <row r="103" spans="1:30" x14ac:dyDescent="0.35">
      <c r="A103" s="29">
        <v>43070</v>
      </c>
      <c r="B103" s="9">
        <v>169.949997</v>
      </c>
      <c r="C103" s="9">
        <v>172.61999499999999</v>
      </c>
      <c r="D103" s="9">
        <v>166.46000699999999</v>
      </c>
      <c r="E103" s="9">
        <v>169.320007</v>
      </c>
      <c r="F103" s="9">
        <v>169.320007</v>
      </c>
      <c r="G103" s="5">
        <v>153885200</v>
      </c>
      <c r="I103" s="27">
        <v>100</v>
      </c>
      <c r="J103" s="9">
        <f t="shared" si="11"/>
        <v>-1.483158121545162E-2</v>
      </c>
      <c r="K103" s="5">
        <f t="shared" si="12"/>
        <v>0.98516841878454842</v>
      </c>
      <c r="M103" s="27">
        <v>100</v>
      </c>
      <c r="N103" s="9">
        <f t="shared" si="16"/>
        <v>-1.4722135069346482E-2</v>
      </c>
      <c r="O103" s="5">
        <f t="shared" si="13"/>
        <v>0.9852778649306535</v>
      </c>
      <c r="W103" s="27">
        <v>100</v>
      </c>
      <c r="X103" s="9">
        <f t="shared" si="17"/>
        <v>-2.0602661412531056E-2</v>
      </c>
      <c r="Y103" s="5">
        <f t="shared" si="14"/>
        <v>4.2446965727939613E-4</v>
      </c>
      <c r="AD103" s="15">
        <f t="shared" si="15"/>
        <v>2.0602661412531056E-2</v>
      </c>
    </row>
    <row r="104" spans="1:30" x14ac:dyDescent="0.35">
      <c r="A104" s="29">
        <v>43077</v>
      </c>
      <c r="B104" s="9">
        <v>170.490005</v>
      </c>
      <c r="C104" s="9">
        <v>173.53999300000001</v>
      </c>
      <c r="D104" s="9">
        <v>168.78999300000001</v>
      </c>
      <c r="E104" s="9">
        <v>172.220001</v>
      </c>
      <c r="F104" s="9">
        <v>172.220001</v>
      </c>
      <c r="G104" s="5">
        <v>122333100</v>
      </c>
      <c r="I104" s="26">
        <v>101</v>
      </c>
      <c r="J104" s="9">
        <f t="shared" si="11"/>
        <v>1.6982278079985494E-2</v>
      </c>
      <c r="K104" s="5">
        <f t="shared" si="12"/>
        <v>1.0169822780799855</v>
      </c>
      <c r="M104" s="26">
        <v>101</v>
      </c>
      <c r="N104" s="9">
        <f t="shared" si="16"/>
        <v>1.7127296716920124E-2</v>
      </c>
      <c r="O104" s="5">
        <f t="shared" si="13"/>
        <v>1.01712729671692</v>
      </c>
      <c r="W104" s="26">
        <v>101</v>
      </c>
      <c r="X104" s="9">
        <f t="shared" si="17"/>
        <v>0</v>
      </c>
      <c r="Y104" s="5">
        <f t="shared" si="14"/>
        <v>0</v>
      </c>
      <c r="AD104" s="15">
        <f t="shared" si="15"/>
        <v>1.121119788290606E-2</v>
      </c>
    </row>
    <row r="105" spans="1:30" x14ac:dyDescent="0.35">
      <c r="A105" s="29">
        <v>43084</v>
      </c>
      <c r="B105" s="9">
        <v>173.63000500000001</v>
      </c>
      <c r="C105" s="9">
        <v>177.199997</v>
      </c>
      <c r="D105" s="9">
        <v>172.46000699999999</v>
      </c>
      <c r="E105" s="9">
        <v>175.009995</v>
      </c>
      <c r="F105" s="9">
        <v>175.009995</v>
      </c>
      <c r="G105" s="5">
        <v>141452300</v>
      </c>
      <c r="I105" s="26">
        <v>102</v>
      </c>
      <c r="J105" s="9">
        <f t="shared" si="11"/>
        <v>1.6070351503724104E-2</v>
      </c>
      <c r="K105" s="5">
        <f t="shared" si="12"/>
        <v>1.0160703515037242</v>
      </c>
      <c r="M105" s="26">
        <v>102</v>
      </c>
      <c r="N105" s="9">
        <f t="shared" si="16"/>
        <v>1.6200174101729376E-2</v>
      </c>
      <c r="O105" s="5">
        <f t="shared" si="13"/>
        <v>1.0162001741017295</v>
      </c>
      <c r="W105" s="26">
        <v>102</v>
      </c>
      <c r="X105" s="9">
        <f t="shared" si="17"/>
        <v>0</v>
      </c>
      <c r="Y105" s="5">
        <f t="shared" si="14"/>
        <v>0</v>
      </c>
      <c r="AD105" s="15">
        <f t="shared" si="15"/>
        <v>1.029927130664467E-2</v>
      </c>
    </row>
    <row r="106" spans="1:30" x14ac:dyDescent="0.35">
      <c r="A106" s="29">
        <v>43091</v>
      </c>
      <c r="B106" s="9">
        <v>174.679993</v>
      </c>
      <c r="C106" s="9">
        <v>175.41999799999999</v>
      </c>
      <c r="D106" s="9">
        <v>169.679993</v>
      </c>
      <c r="E106" s="9">
        <v>171.08000200000001</v>
      </c>
      <c r="F106" s="9">
        <v>171.08000200000001</v>
      </c>
      <c r="G106" s="5">
        <v>87513300</v>
      </c>
      <c r="I106" s="26">
        <v>103</v>
      </c>
      <c r="J106" s="9">
        <f t="shared" si="11"/>
        <v>-2.2711791529124534E-2</v>
      </c>
      <c r="K106" s="5">
        <f t="shared" si="12"/>
        <v>0.9772882084708755</v>
      </c>
      <c r="M106" s="26">
        <v>103</v>
      </c>
      <c r="N106" s="9">
        <f t="shared" si="16"/>
        <v>-2.2455820309005756E-2</v>
      </c>
      <c r="O106" s="5">
        <f t="shared" si="13"/>
        <v>0.97754417969099427</v>
      </c>
      <c r="W106" s="26">
        <v>103</v>
      </c>
      <c r="X106" s="9">
        <f t="shared" si="17"/>
        <v>-2.8482871726203968E-2</v>
      </c>
      <c r="Y106" s="5">
        <f t="shared" si="14"/>
        <v>8.1127398177138939E-4</v>
      </c>
      <c r="AD106" s="15">
        <f t="shared" si="15"/>
        <v>2.8482871726203968E-2</v>
      </c>
    </row>
    <row r="107" spans="1:30" ht="16" thickBot="1" x14ac:dyDescent="0.4">
      <c r="A107" s="30">
        <v>43098</v>
      </c>
      <c r="B107" s="11">
        <v>170.520004</v>
      </c>
      <c r="C107" s="11">
        <v>170.58999600000001</v>
      </c>
      <c r="D107" s="11">
        <v>169.220001</v>
      </c>
      <c r="E107" s="11">
        <v>169.229996</v>
      </c>
      <c r="F107" s="11">
        <v>169.229996</v>
      </c>
      <c r="G107" s="6">
        <v>25999900</v>
      </c>
      <c r="I107" s="28">
        <v>104</v>
      </c>
      <c r="J107" s="11">
        <f t="shared" si="11"/>
        <v>-1.0872582265622051E-2</v>
      </c>
      <c r="K107" s="6">
        <f t="shared" si="12"/>
        <v>0.98912741773437796</v>
      </c>
      <c r="M107" s="28">
        <v>104</v>
      </c>
      <c r="N107" s="11">
        <f t="shared" si="16"/>
        <v>-1.0813689375570661E-2</v>
      </c>
      <c r="O107" s="6">
        <f t="shared" si="13"/>
        <v>0.9891863106244293</v>
      </c>
      <c r="W107" s="28">
        <v>104</v>
      </c>
      <c r="X107" s="11">
        <f t="shared" si="17"/>
        <v>-1.6643662462701485E-2</v>
      </c>
      <c r="Y107" s="6">
        <f t="shared" si="14"/>
        <v>2.7701150017233846E-4</v>
      </c>
      <c r="AD107" s="69">
        <f t="shared" si="15"/>
        <v>1.6643662462701485E-2</v>
      </c>
    </row>
    <row r="108" spans="1:30" ht="16" thickBot="1" x14ac:dyDescent="0.4">
      <c r="AD108" s="1"/>
    </row>
    <row r="109" spans="1:30" ht="16" thickBot="1" x14ac:dyDescent="0.4">
      <c r="X109" s="1" t="s">
        <v>113</v>
      </c>
      <c r="Y109">
        <f>SUM(Y4:Y107)</f>
        <v>4.3896976825255424E-2</v>
      </c>
      <c r="AC109" s="23" t="s">
        <v>121</v>
      </c>
      <c r="AD109" s="42">
        <f>SUM(AD4:AD107)/104</f>
        <v>2.0835010773583632E-2</v>
      </c>
    </row>
    <row r="110" spans="1:30" x14ac:dyDescent="0.35">
      <c r="X110" s="1" t="s">
        <v>112</v>
      </c>
      <c r="Y110">
        <f>COUNT(Y4:Y107)-1</f>
        <v>103</v>
      </c>
    </row>
    <row r="111" spans="1:30" x14ac:dyDescent="0.35">
      <c r="X111" s="1" t="s">
        <v>86</v>
      </c>
      <c r="Y111">
        <f>Y109/Y110</f>
        <v>4.2618424102189734E-4</v>
      </c>
    </row>
    <row r="112" spans="1:30" x14ac:dyDescent="0.35">
      <c r="X112" s="1" t="s">
        <v>87</v>
      </c>
      <c r="Y112">
        <f>SQRT(Y111)</f>
        <v>2.0644230211414941E-2</v>
      </c>
    </row>
    <row r="113" spans="14:15" x14ac:dyDescent="0.35">
      <c r="N113" t="s">
        <v>76</v>
      </c>
      <c r="O113">
        <v>0.20204604899788881</v>
      </c>
    </row>
    <row r="114" spans="14:15" x14ac:dyDescent="0.35">
      <c r="N114" t="s">
        <v>107</v>
      </c>
      <c r="O114">
        <v>9.0975784763600478E-2</v>
      </c>
    </row>
    <row r="115" spans="14:15" x14ac:dyDescent="0.35">
      <c r="N115" t="s">
        <v>108</v>
      </c>
      <c r="O115">
        <v>-0.11107026423428831</v>
      </c>
    </row>
  </sheetData>
  <sortState ref="Q23:Q43">
    <sortCondition ref="Q23"/>
  </sortState>
  <mergeCells count="11">
    <mergeCell ref="Q7:R7"/>
    <mergeCell ref="W1:Y1"/>
    <mergeCell ref="AA1:AB1"/>
    <mergeCell ref="Q21:R21"/>
    <mergeCell ref="A1:G1"/>
    <mergeCell ref="Q2:R2"/>
    <mergeCell ref="I1:K1"/>
    <mergeCell ref="M1:O1"/>
    <mergeCell ref="T2:U2"/>
    <mergeCell ref="Q1:R1"/>
    <mergeCell ref="T1:U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15"/>
  <sheetViews>
    <sheetView workbookViewId="0">
      <selection sqref="A1:G107"/>
    </sheetView>
  </sheetViews>
  <sheetFormatPr defaultColWidth="10.6640625" defaultRowHeight="15.5" x14ac:dyDescent="0.35"/>
  <cols>
    <col min="10" max="10" width="17" bestFit="1" customWidth="1"/>
    <col min="11" max="11" width="19.33203125" bestFit="1" customWidth="1"/>
    <col min="13" max="13" width="24" bestFit="1" customWidth="1"/>
    <col min="14" max="14" width="16" customWidth="1"/>
    <col min="17" max="17" width="22" bestFit="1" customWidth="1"/>
    <col min="20" max="20" width="29" bestFit="1" customWidth="1"/>
  </cols>
  <sheetData>
    <row r="1" spans="1:30" ht="16" thickBot="1" x14ac:dyDescent="0.4">
      <c r="A1" s="90" t="s">
        <v>64</v>
      </c>
      <c r="B1" s="94"/>
      <c r="C1" s="94"/>
      <c r="D1" s="94"/>
      <c r="E1" s="94"/>
      <c r="F1" s="94"/>
      <c r="G1" s="91"/>
      <c r="I1" s="90" t="s">
        <v>68</v>
      </c>
      <c r="J1" s="94"/>
      <c r="K1" s="91"/>
      <c r="M1" s="90" t="s">
        <v>69</v>
      </c>
      <c r="N1" s="94"/>
      <c r="O1" s="91"/>
      <c r="Q1" s="90" t="s">
        <v>70</v>
      </c>
      <c r="R1" s="91"/>
      <c r="T1" s="92" t="s">
        <v>69</v>
      </c>
      <c r="U1" s="93"/>
      <c r="W1" s="90" t="s">
        <v>109</v>
      </c>
      <c r="X1" s="94"/>
      <c r="Y1" s="91"/>
      <c r="AA1" s="87" t="s">
        <v>114</v>
      </c>
      <c r="AB1" s="88"/>
      <c r="AD1" s="55" t="s">
        <v>78</v>
      </c>
    </row>
    <row r="2" spans="1:30" ht="16" thickBot="1" x14ac:dyDescent="0.4">
      <c r="A2" s="31" t="s">
        <v>22</v>
      </c>
      <c r="B2" s="32" t="s">
        <v>23</v>
      </c>
      <c r="C2" s="32" t="s">
        <v>24</v>
      </c>
      <c r="D2" s="32" t="s">
        <v>25</v>
      </c>
      <c r="E2" s="32" t="s">
        <v>26</v>
      </c>
      <c r="F2" s="32" t="s">
        <v>27</v>
      </c>
      <c r="G2" s="33" t="s">
        <v>28</v>
      </c>
      <c r="I2" s="44" t="s">
        <v>32</v>
      </c>
      <c r="J2" s="45" t="s">
        <v>30</v>
      </c>
      <c r="K2" s="46" t="s">
        <v>31</v>
      </c>
      <c r="M2" s="44" t="s">
        <v>32</v>
      </c>
      <c r="N2" s="45" t="s">
        <v>30</v>
      </c>
      <c r="O2" s="46" t="s">
        <v>31</v>
      </c>
      <c r="Q2" s="90" t="s">
        <v>43</v>
      </c>
      <c r="R2" s="91"/>
      <c r="S2" s="1"/>
      <c r="T2" s="90" t="s">
        <v>43</v>
      </c>
      <c r="U2" s="91"/>
      <c r="W2" s="44" t="s">
        <v>32</v>
      </c>
      <c r="X2" s="45" t="s">
        <v>111</v>
      </c>
      <c r="Y2" s="46" t="s">
        <v>110</v>
      </c>
      <c r="AA2" s="37" t="s">
        <v>32</v>
      </c>
      <c r="AB2" s="61" t="s">
        <v>76</v>
      </c>
      <c r="AD2" s="15"/>
    </row>
    <row r="3" spans="1:30" x14ac:dyDescent="0.35">
      <c r="A3" s="29">
        <v>42370</v>
      </c>
      <c r="B3" s="9">
        <v>656.28997800000002</v>
      </c>
      <c r="C3" s="9">
        <v>657.71997099999999</v>
      </c>
      <c r="D3" s="9">
        <v>605.21002199999998</v>
      </c>
      <c r="E3" s="9">
        <v>607.94000200000005</v>
      </c>
      <c r="F3" s="9">
        <v>607.94000200000005</v>
      </c>
      <c r="G3" s="5">
        <v>27541200</v>
      </c>
      <c r="I3" s="25"/>
      <c r="J3" s="9"/>
      <c r="K3" s="5"/>
      <c r="M3" s="25"/>
      <c r="N3" s="9"/>
      <c r="O3" s="5"/>
      <c r="Q3" s="53" t="s">
        <v>71</v>
      </c>
      <c r="R3" s="52">
        <f>AVERAGE(J4:J107)</f>
        <v>6.2906703147480366E-3</v>
      </c>
      <c r="T3" s="4" t="s">
        <v>71</v>
      </c>
      <c r="U3" s="5">
        <f>AVERAGE(N4:N107)</f>
        <v>6.9272851666471362E-3</v>
      </c>
      <c r="W3" s="25"/>
      <c r="X3" s="9"/>
      <c r="Y3" s="5"/>
      <c r="AA3" s="19">
        <v>1</v>
      </c>
      <c r="AB3" s="35">
        <v>-0.1</v>
      </c>
      <c r="AD3" s="15"/>
    </row>
    <row r="4" spans="1:30" x14ac:dyDescent="0.35">
      <c r="A4" s="29">
        <v>42377</v>
      </c>
      <c r="B4" s="9">
        <v>619.65997300000004</v>
      </c>
      <c r="C4" s="9">
        <v>625.98999000000003</v>
      </c>
      <c r="D4" s="9">
        <v>569.88000499999998</v>
      </c>
      <c r="E4" s="9">
        <v>593</v>
      </c>
      <c r="F4" s="9">
        <v>593</v>
      </c>
      <c r="G4" s="5">
        <v>29999400</v>
      </c>
      <c r="I4" s="26">
        <v>1</v>
      </c>
      <c r="J4" s="9">
        <f>LN(F4/F3)</f>
        <v>-2.488179717810662E-2</v>
      </c>
      <c r="K4" s="5">
        <f>J4+1</f>
        <v>0.97511820282189343</v>
      </c>
      <c r="M4" s="26">
        <v>1</v>
      </c>
      <c r="N4" s="9">
        <f t="shared" ref="N4:N35" si="0">(F4-F3)/F3</f>
        <v>-2.4574796774106747E-2</v>
      </c>
      <c r="O4" s="5">
        <f>N4+1</f>
        <v>0.97542520322589321</v>
      </c>
      <c r="Q4" s="54" t="s">
        <v>72</v>
      </c>
      <c r="R4" s="7">
        <f>GEOMEAN(K4:K107)-1</f>
        <v>5.6626603739946546E-3</v>
      </c>
      <c r="T4" s="4" t="s">
        <v>72</v>
      </c>
      <c r="U4" s="5">
        <f>GEOMEAN(O4:O107)-1</f>
        <v>6.3104981362105406E-3</v>
      </c>
      <c r="W4" s="26">
        <v>1</v>
      </c>
      <c r="X4" s="9">
        <f t="shared" ref="X4:X35" si="1">IF(J4&lt;$R$3,(J4-$R$3),0)</f>
        <v>-3.1172467492854655E-2</v>
      </c>
      <c r="Y4" s="5">
        <f>X4^2</f>
        <v>9.7172272959308024E-4</v>
      </c>
      <c r="AA4" s="19">
        <v>2</v>
      </c>
      <c r="AB4" s="35">
        <v>-0.09</v>
      </c>
      <c r="AD4" s="15">
        <f>ABS(J4-$R$3)</f>
        <v>3.1172467492854655E-2</v>
      </c>
    </row>
    <row r="5" spans="1:30" x14ac:dyDescent="0.35">
      <c r="A5" s="29">
        <v>42384</v>
      </c>
      <c r="B5" s="9">
        <v>572.23999000000003</v>
      </c>
      <c r="C5" s="9">
        <v>588.80999799999995</v>
      </c>
      <c r="D5" s="9">
        <v>547.17999299999997</v>
      </c>
      <c r="E5" s="9">
        <v>575.02002000000005</v>
      </c>
      <c r="F5" s="9">
        <v>575.02002000000005</v>
      </c>
      <c r="G5" s="5">
        <v>25510300</v>
      </c>
      <c r="I5" s="26">
        <v>2</v>
      </c>
      <c r="J5" s="9">
        <f t="shared" ref="J5:J68" si="2">LN(F5/F4)</f>
        <v>-3.0789541415181875E-2</v>
      </c>
      <c r="K5" s="5">
        <f t="shared" ref="K5:K68" si="3">J5+1</f>
        <v>0.96921045858481814</v>
      </c>
      <c r="M5" s="26">
        <v>2</v>
      </c>
      <c r="N5" s="9">
        <f t="shared" si="0"/>
        <v>-3.0320370994940903E-2</v>
      </c>
      <c r="O5" s="5">
        <f t="shared" ref="O5:O68" si="4">N5+1</f>
        <v>0.96967962900505911</v>
      </c>
      <c r="Q5" s="26" t="s">
        <v>73</v>
      </c>
      <c r="R5" s="35">
        <f>MEDIAN(J4:J107)</f>
        <v>9.5489237573868138E-3</v>
      </c>
      <c r="T5" s="19" t="s">
        <v>73</v>
      </c>
      <c r="U5" s="5">
        <f>MEDIAN(N4:N107)</f>
        <v>9.5946618777127055E-3</v>
      </c>
      <c r="W5" s="26">
        <v>2</v>
      </c>
      <c r="X5" s="9">
        <f t="shared" si="1"/>
        <v>-3.708021172992991E-2</v>
      </c>
      <c r="Y5" s="5">
        <f t="shared" ref="Y5:Y68" si="5">X5^2</f>
        <v>1.3749421019364316E-3</v>
      </c>
      <c r="AA5" s="19">
        <v>3</v>
      </c>
      <c r="AB5" s="35">
        <v>-0.08</v>
      </c>
      <c r="AD5" s="15">
        <f t="shared" ref="AD5:AD68" si="6">ABS(J5-$R$3)</f>
        <v>3.708021172992991E-2</v>
      </c>
    </row>
    <row r="6" spans="1:30" ht="16" thickBot="1" x14ac:dyDescent="0.4">
      <c r="A6" s="29">
        <v>42391</v>
      </c>
      <c r="B6" s="9">
        <v>588.72997999999995</v>
      </c>
      <c r="C6" s="9">
        <v>638.05999799999995</v>
      </c>
      <c r="D6" s="9">
        <v>578.78002900000001</v>
      </c>
      <c r="E6" s="9">
        <v>635.34997599999997</v>
      </c>
      <c r="F6" s="9">
        <v>635.34997599999997</v>
      </c>
      <c r="G6" s="5">
        <v>32427500</v>
      </c>
      <c r="I6" s="26">
        <v>3</v>
      </c>
      <c r="J6" s="9">
        <f t="shared" si="2"/>
        <v>9.9771132793543951E-2</v>
      </c>
      <c r="K6" s="5">
        <f t="shared" si="3"/>
        <v>1.099771132793544</v>
      </c>
      <c r="M6" s="26">
        <v>3</v>
      </c>
      <c r="N6" s="9">
        <f t="shared" si="0"/>
        <v>0.1049180096372991</v>
      </c>
      <c r="O6" s="5">
        <f t="shared" si="4"/>
        <v>1.104918009637299</v>
      </c>
      <c r="Q6" s="43" t="s">
        <v>74</v>
      </c>
      <c r="R6" s="36" t="e">
        <f>MODE(J4:J107)</f>
        <v>#N/A</v>
      </c>
      <c r="S6" s="1"/>
      <c r="T6" s="37" t="s">
        <v>74</v>
      </c>
      <c r="U6" s="6" t="e">
        <f>MODE(N4:N107)</f>
        <v>#N/A</v>
      </c>
      <c r="W6" s="26">
        <v>3</v>
      </c>
      <c r="X6" s="9">
        <f t="shared" si="1"/>
        <v>0</v>
      </c>
      <c r="Y6" s="5">
        <f t="shared" si="5"/>
        <v>0</v>
      </c>
      <c r="AA6" s="19">
        <v>4</v>
      </c>
      <c r="AB6" s="35">
        <v>-7.0000000000000007E-2</v>
      </c>
      <c r="AD6" s="15">
        <f t="shared" si="6"/>
        <v>9.348046247879592E-2</v>
      </c>
    </row>
    <row r="7" spans="1:30" ht="16" thickBot="1" x14ac:dyDescent="0.4">
      <c r="A7" s="29">
        <v>42398</v>
      </c>
      <c r="B7" s="9">
        <v>571.97997999999995</v>
      </c>
      <c r="C7" s="9">
        <v>593</v>
      </c>
      <c r="D7" s="9">
        <v>519.21997099999999</v>
      </c>
      <c r="E7" s="9">
        <v>536.26000999999997</v>
      </c>
      <c r="F7" s="9">
        <v>536.26000999999997</v>
      </c>
      <c r="G7" s="5">
        <v>43570000</v>
      </c>
      <c r="I7" s="27">
        <v>4</v>
      </c>
      <c r="J7" s="9">
        <f t="shared" si="2"/>
        <v>-0.16955685364141426</v>
      </c>
      <c r="K7" s="5">
        <f t="shared" si="3"/>
        <v>0.83044314635858574</v>
      </c>
      <c r="M7" s="27">
        <v>4</v>
      </c>
      <c r="N7" s="9">
        <f t="shared" si="0"/>
        <v>-0.15596123356113892</v>
      </c>
      <c r="O7" s="5">
        <f t="shared" si="4"/>
        <v>0.84403876643886111</v>
      </c>
      <c r="Q7" s="90" t="s">
        <v>45</v>
      </c>
      <c r="R7" s="91"/>
      <c r="U7" s="3"/>
      <c r="V7" s="3"/>
      <c r="W7" s="27">
        <v>4</v>
      </c>
      <c r="X7" s="9">
        <f t="shared" si="1"/>
        <v>-0.17584752395616229</v>
      </c>
      <c r="Y7" s="5">
        <f t="shared" si="5"/>
        <v>3.0922351681513072E-2</v>
      </c>
      <c r="AA7" s="19">
        <v>5</v>
      </c>
      <c r="AB7" s="35">
        <v>-0.06</v>
      </c>
      <c r="AD7" s="15">
        <f t="shared" si="6"/>
        <v>0.17584752395616229</v>
      </c>
    </row>
    <row r="8" spans="1:30" x14ac:dyDescent="0.35">
      <c r="A8" s="29">
        <v>42405</v>
      </c>
      <c r="B8" s="9">
        <v>529.28002900000001</v>
      </c>
      <c r="C8" s="9">
        <v>529.45001200000002</v>
      </c>
      <c r="D8" s="9">
        <v>474</v>
      </c>
      <c r="E8" s="9">
        <v>503.82000699999998</v>
      </c>
      <c r="F8" s="9">
        <v>503.82000699999998</v>
      </c>
      <c r="G8" s="5">
        <v>40763900</v>
      </c>
      <c r="I8" s="27">
        <v>5</v>
      </c>
      <c r="J8" s="9">
        <f t="shared" si="2"/>
        <v>-6.2400061417295559E-2</v>
      </c>
      <c r="K8" s="5">
        <f t="shared" si="3"/>
        <v>0.93759993858270441</v>
      </c>
      <c r="M8" s="27">
        <v>5</v>
      </c>
      <c r="N8" s="9">
        <f t="shared" si="0"/>
        <v>-6.0493048884998887E-2</v>
      </c>
      <c r="O8" s="5">
        <f t="shared" si="4"/>
        <v>0.93950695111500115</v>
      </c>
      <c r="Q8" s="16" t="s">
        <v>76</v>
      </c>
      <c r="R8" s="39">
        <f>MAX(J4:J107)-MIN(J4:J107)</f>
        <v>0.28755580052626417</v>
      </c>
      <c r="U8" s="3"/>
      <c r="V8" s="3"/>
      <c r="W8" s="27">
        <v>5</v>
      </c>
      <c r="X8" s="9">
        <f t="shared" si="1"/>
        <v>-6.8690731732043597E-2</v>
      </c>
      <c r="Y8" s="5">
        <f t="shared" si="5"/>
        <v>4.7184166258835815E-3</v>
      </c>
      <c r="AA8" s="19">
        <v>6</v>
      </c>
      <c r="AB8" s="35">
        <v>-0.05</v>
      </c>
      <c r="AD8" s="15">
        <f t="shared" si="6"/>
        <v>6.8690731732043597E-2</v>
      </c>
    </row>
    <row r="9" spans="1:30" x14ac:dyDescent="0.35">
      <c r="A9" s="29">
        <v>42412</v>
      </c>
      <c r="B9" s="9">
        <v>510.70001200000002</v>
      </c>
      <c r="C9" s="9">
        <v>541.20001200000002</v>
      </c>
      <c r="D9" s="9">
        <v>501.48998999999998</v>
      </c>
      <c r="E9" s="9">
        <v>525</v>
      </c>
      <c r="F9" s="9">
        <v>525</v>
      </c>
      <c r="G9" s="5">
        <v>20062300</v>
      </c>
      <c r="I9" s="26">
        <v>6</v>
      </c>
      <c r="J9" s="9">
        <f t="shared" si="2"/>
        <v>4.1179187274246139E-2</v>
      </c>
      <c r="K9" s="5">
        <f t="shared" si="3"/>
        <v>1.0411791872742462</v>
      </c>
      <c r="M9" s="26">
        <v>6</v>
      </c>
      <c r="N9" s="9">
        <f t="shared" si="0"/>
        <v>4.2038808911373828E-2</v>
      </c>
      <c r="O9" s="5">
        <f t="shared" si="4"/>
        <v>1.0420388089113739</v>
      </c>
      <c r="Q9" s="19" t="s">
        <v>107</v>
      </c>
      <c r="R9" s="35">
        <f>MAX(J4:J107)</f>
        <v>0.1179989468848499</v>
      </c>
      <c r="U9" s="3"/>
      <c r="V9" s="3"/>
      <c r="W9" s="26">
        <v>6</v>
      </c>
      <c r="X9" s="9">
        <f t="shared" si="1"/>
        <v>0</v>
      </c>
      <c r="Y9" s="5">
        <f t="shared" si="5"/>
        <v>0</v>
      </c>
      <c r="AA9" s="19">
        <v>7</v>
      </c>
      <c r="AB9" s="35">
        <v>-0.04</v>
      </c>
      <c r="AD9" s="15">
        <f t="shared" si="6"/>
        <v>3.48885169594981E-2</v>
      </c>
    </row>
    <row r="10" spans="1:30" x14ac:dyDescent="0.35">
      <c r="A10" s="29">
        <v>42419</v>
      </c>
      <c r="B10" s="9">
        <v>520.71002199999998</v>
      </c>
      <c r="C10" s="9">
        <v>560.65002400000003</v>
      </c>
      <c r="D10" s="9">
        <v>515.34997599999997</v>
      </c>
      <c r="E10" s="9">
        <v>555.15002400000003</v>
      </c>
      <c r="F10" s="9">
        <v>555.15002400000003</v>
      </c>
      <c r="G10" s="5">
        <v>25334300</v>
      </c>
      <c r="I10" s="26">
        <v>7</v>
      </c>
      <c r="J10" s="9">
        <f t="shared" si="2"/>
        <v>5.5840128140209173E-2</v>
      </c>
      <c r="K10" s="5">
        <f t="shared" si="3"/>
        <v>1.0558401281402092</v>
      </c>
      <c r="M10" s="26">
        <v>7</v>
      </c>
      <c r="N10" s="9">
        <f t="shared" si="0"/>
        <v>5.74286171428572E-2</v>
      </c>
      <c r="O10" s="5">
        <f t="shared" si="4"/>
        <v>1.0574286171428573</v>
      </c>
      <c r="Q10" s="19" t="s">
        <v>108</v>
      </c>
      <c r="R10" s="35">
        <f>MIN(J5:J108)</f>
        <v>-0.16955685364141426</v>
      </c>
      <c r="U10" s="3"/>
      <c r="V10" s="3"/>
      <c r="W10" s="26">
        <v>7</v>
      </c>
      <c r="X10" s="9">
        <f t="shared" si="1"/>
        <v>0</v>
      </c>
      <c r="Y10" s="5">
        <f t="shared" si="5"/>
        <v>0</v>
      </c>
      <c r="AA10" s="19">
        <v>8</v>
      </c>
      <c r="AB10" s="35">
        <v>-0.03</v>
      </c>
      <c r="AD10" s="15">
        <f t="shared" si="6"/>
        <v>4.9549457825461135E-2</v>
      </c>
    </row>
    <row r="11" spans="1:30" x14ac:dyDescent="0.35">
      <c r="A11" s="29">
        <v>42426</v>
      </c>
      <c r="B11" s="9">
        <v>560.11999500000002</v>
      </c>
      <c r="C11" s="9">
        <v>585</v>
      </c>
      <c r="D11" s="9">
        <v>552.51000999999997</v>
      </c>
      <c r="E11" s="9">
        <v>577.48999000000003</v>
      </c>
      <c r="F11" s="9">
        <v>577.48999000000003</v>
      </c>
      <c r="G11" s="5">
        <v>21379800</v>
      </c>
      <c r="I11" s="26">
        <v>8</v>
      </c>
      <c r="J11" s="9">
        <f t="shared" si="2"/>
        <v>3.9452718180558455E-2</v>
      </c>
      <c r="K11" s="5">
        <f t="shared" si="3"/>
        <v>1.0394527181805584</v>
      </c>
      <c r="M11" s="26">
        <v>8</v>
      </c>
      <c r="N11" s="9">
        <f t="shared" si="0"/>
        <v>4.024131322022604E-2</v>
      </c>
      <c r="O11" s="5">
        <f t="shared" si="4"/>
        <v>1.0402413132202259</v>
      </c>
      <c r="Q11" s="19" t="s">
        <v>78</v>
      </c>
      <c r="R11" s="35">
        <f>AD109</f>
        <v>2.4186058652282925E-2</v>
      </c>
      <c r="U11" s="3"/>
      <c r="V11" s="3"/>
      <c r="W11" s="26">
        <v>8</v>
      </c>
      <c r="X11" s="9">
        <f t="shared" si="1"/>
        <v>0</v>
      </c>
      <c r="Y11" s="5">
        <f t="shared" si="5"/>
        <v>0</v>
      </c>
      <c r="AA11" s="19">
        <v>9</v>
      </c>
      <c r="AB11" s="35">
        <v>-0.02</v>
      </c>
      <c r="AD11" s="15">
        <f t="shared" si="6"/>
        <v>3.3162047865810416E-2</v>
      </c>
    </row>
    <row r="12" spans="1:30" x14ac:dyDescent="0.35">
      <c r="A12" s="29">
        <v>42433</v>
      </c>
      <c r="B12" s="9">
        <v>581.07000700000003</v>
      </c>
      <c r="C12" s="9">
        <v>581.40002400000003</v>
      </c>
      <c r="D12" s="9">
        <v>547.90002400000003</v>
      </c>
      <c r="E12" s="9">
        <v>558.92999299999997</v>
      </c>
      <c r="F12" s="9">
        <v>558.92999299999997</v>
      </c>
      <c r="G12" s="5">
        <v>21365000</v>
      </c>
      <c r="I12" s="27">
        <v>9</v>
      </c>
      <c r="J12" s="9">
        <f t="shared" si="2"/>
        <v>-3.2666879735949027E-2</v>
      </c>
      <c r="K12" s="5">
        <f t="shared" si="3"/>
        <v>0.96733312026405094</v>
      </c>
      <c r="M12" s="27">
        <v>9</v>
      </c>
      <c r="N12" s="9">
        <f t="shared" si="0"/>
        <v>-3.2139080021110093E-2</v>
      </c>
      <c r="O12" s="5">
        <f t="shared" si="4"/>
        <v>0.9678609199788899</v>
      </c>
      <c r="Q12" s="19" t="s">
        <v>97</v>
      </c>
      <c r="R12" s="35">
        <f>STDEV(J4:J107)</f>
        <v>3.5320244230656134E-2</v>
      </c>
      <c r="W12" s="27">
        <v>9</v>
      </c>
      <c r="X12" s="9">
        <f t="shared" si="1"/>
        <v>-3.8957550050697065E-2</v>
      </c>
      <c r="Y12" s="5">
        <f t="shared" si="5"/>
        <v>1.5176907059525669E-3</v>
      </c>
      <c r="AA12" s="19">
        <v>10</v>
      </c>
      <c r="AB12" s="35">
        <v>-0.01</v>
      </c>
      <c r="AD12" s="15">
        <f t="shared" si="6"/>
        <v>3.8957550050697065E-2</v>
      </c>
    </row>
    <row r="13" spans="1:30" x14ac:dyDescent="0.35">
      <c r="A13" s="29">
        <v>42440</v>
      </c>
      <c r="B13" s="9">
        <v>566.95001200000002</v>
      </c>
      <c r="C13" s="9">
        <v>581.52002000000005</v>
      </c>
      <c r="D13" s="9">
        <v>555.01000999999997</v>
      </c>
      <c r="E13" s="9">
        <v>559.44000200000005</v>
      </c>
      <c r="F13" s="9">
        <v>559.44000200000005</v>
      </c>
      <c r="G13" s="5">
        <v>20568100</v>
      </c>
      <c r="I13" s="27">
        <v>10</v>
      </c>
      <c r="J13" s="9">
        <f t="shared" si="2"/>
        <v>9.1205779417261111E-4</v>
      </c>
      <c r="K13" s="5">
        <f t="shared" si="3"/>
        <v>1.0009120577941726</v>
      </c>
      <c r="M13" s="27">
        <v>10</v>
      </c>
      <c r="N13" s="9">
        <f t="shared" si="0"/>
        <v>9.1247384536059762E-4</v>
      </c>
      <c r="O13" s="5">
        <f t="shared" si="4"/>
        <v>1.0009124738453605</v>
      </c>
      <c r="Q13" s="19" t="s">
        <v>99</v>
      </c>
      <c r="R13" s="35">
        <f>VAR(J4:J107)</f>
        <v>1.2475196525131981E-3</v>
      </c>
      <c r="W13" s="27">
        <v>10</v>
      </c>
      <c r="X13" s="9">
        <f t="shared" si="1"/>
        <v>-5.3786125205754253E-3</v>
      </c>
      <c r="Y13" s="5">
        <f t="shared" si="5"/>
        <v>2.8929472646490729E-5</v>
      </c>
      <c r="AA13" s="19">
        <v>11</v>
      </c>
      <c r="AB13" s="35">
        <v>0</v>
      </c>
      <c r="AD13" s="15">
        <f t="shared" si="6"/>
        <v>5.3786125205754253E-3</v>
      </c>
    </row>
    <row r="14" spans="1:30" x14ac:dyDescent="0.35">
      <c r="A14" s="29">
        <v>42447</v>
      </c>
      <c r="B14" s="9">
        <v>560.94000200000005</v>
      </c>
      <c r="C14" s="9">
        <v>583.54998799999998</v>
      </c>
      <c r="D14" s="9">
        <v>538.580017</v>
      </c>
      <c r="E14" s="9">
        <v>582.95001200000002</v>
      </c>
      <c r="F14" s="9">
        <v>582.95001200000002</v>
      </c>
      <c r="G14" s="5">
        <v>25622400</v>
      </c>
      <c r="I14" s="26">
        <v>11</v>
      </c>
      <c r="J14" s="9">
        <f t="shared" si="2"/>
        <v>4.1165152993640972E-2</v>
      </c>
      <c r="K14" s="5">
        <f t="shared" si="3"/>
        <v>1.041165152993641</v>
      </c>
      <c r="M14" s="26">
        <v>11</v>
      </c>
      <c r="N14" s="9">
        <f t="shared" si="0"/>
        <v>4.2024184748948222E-2</v>
      </c>
      <c r="O14" s="5">
        <f t="shared" si="4"/>
        <v>1.0420241847489482</v>
      </c>
      <c r="Q14" s="19" t="s">
        <v>87</v>
      </c>
      <c r="R14" s="5">
        <f>Y112</f>
        <v>2.6311671418995666E-2</v>
      </c>
      <c r="T14" t="str">
        <f>IF(R12&gt;R14,"Standard Deviation overstates risk"," ")</f>
        <v>Standard Deviation overstates risk</v>
      </c>
      <c r="W14" s="26">
        <v>11</v>
      </c>
      <c r="X14" s="9">
        <f t="shared" si="1"/>
        <v>0</v>
      </c>
      <c r="Y14" s="5">
        <f t="shared" si="5"/>
        <v>0</v>
      </c>
      <c r="AA14" s="19">
        <v>12</v>
      </c>
      <c r="AB14" s="35">
        <v>0.01</v>
      </c>
      <c r="AD14" s="15">
        <f t="shared" si="6"/>
        <v>3.4874482678892933E-2</v>
      </c>
    </row>
    <row r="15" spans="1:30" x14ac:dyDescent="0.35">
      <c r="A15" s="29">
        <v>42454</v>
      </c>
      <c r="B15" s="9">
        <v>584.40002400000003</v>
      </c>
      <c r="C15" s="9">
        <v>603.23999000000003</v>
      </c>
      <c r="D15" s="9">
        <v>575.55999799999995</v>
      </c>
      <c r="E15" s="9">
        <v>593.64001499999995</v>
      </c>
      <c r="F15" s="9">
        <v>593.64001499999995</v>
      </c>
      <c r="G15" s="5">
        <v>13860900</v>
      </c>
      <c r="I15" s="26">
        <v>12</v>
      </c>
      <c r="J15" s="9">
        <f t="shared" si="2"/>
        <v>1.817166033120024E-2</v>
      </c>
      <c r="K15" s="5">
        <f t="shared" si="3"/>
        <v>1.0181716603312003</v>
      </c>
      <c r="M15" s="26">
        <v>12</v>
      </c>
      <c r="N15" s="9">
        <f t="shared" si="0"/>
        <v>1.8337769585636328E-2</v>
      </c>
      <c r="O15" s="5">
        <f t="shared" si="4"/>
        <v>1.0183377695856364</v>
      </c>
      <c r="Q15" s="19" t="s">
        <v>86</v>
      </c>
      <c r="R15" s="35">
        <f>Y111</f>
        <v>6.9230405286119343E-4</v>
      </c>
      <c r="U15" s="3"/>
      <c r="V15" s="3"/>
      <c r="W15" s="26">
        <v>12</v>
      </c>
      <c r="X15" s="9">
        <f t="shared" si="1"/>
        <v>0</v>
      </c>
      <c r="Y15" s="5">
        <f t="shared" si="5"/>
        <v>0</v>
      </c>
      <c r="AA15" s="19">
        <v>13</v>
      </c>
      <c r="AB15" s="35">
        <v>0.02</v>
      </c>
      <c r="AD15" s="15">
        <f t="shared" si="6"/>
        <v>1.1880990016452203E-2</v>
      </c>
    </row>
    <row r="16" spans="1:30" x14ac:dyDescent="0.35">
      <c r="A16" s="29">
        <v>42461</v>
      </c>
      <c r="B16" s="9">
        <v>590.48999000000003</v>
      </c>
      <c r="C16" s="9">
        <v>602.39001499999995</v>
      </c>
      <c r="D16" s="9">
        <v>585.25</v>
      </c>
      <c r="E16" s="9">
        <v>591.42999299999997</v>
      </c>
      <c r="F16" s="9">
        <v>591.42999299999997</v>
      </c>
      <c r="G16" s="5">
        <v>13719600</v>
      </c>
      <c r="I16" s="26">
        <v>13</v>
      </c>
      <c r="J16" s="9">
        <f t="shared" si="2"/>
        <v>-3.7297789111097913E-3</v>
      </c>
      <c r="K16" s="5">
        <f t="shared" si="3"/>
        <v>0.99627022108889018</v>
      </c>
      <c r="M16" s="26">
        <v>13</v>
      </c>
      <c r="N16" s="9">
        <f t="shared" si="0"/>
        <v>-3.7228319253377502E-3</v>
      </c>
      <c r="O16" s="5">
        <f t="shared" si="4"/>
        <v>0.99627716807466227</v>
      </c>
      <c r="Q16" s="19" t="s">
        <v>89</v>
      </c>
      <c r="R16" s="5">
        <f>R12/R3</f>
        <v>5.6147028000895691</v>
      </c>
      <c r="W16" s="26">
        <v>13</v>
      </c>
      <c r="X16" s="9">
        <f t="shared" si="1"/>
        <v>-1.0020449225857828E-2</v>
      </c>
      <c r="Y16" s="5">
        <f t="shared" si="5"/>
        <v>1.0040940268799475E-4</v>
      </c>
      <c r="AA16" s="19">
        <v>14</v>
      </c>
      <c r="AB16" s="35">
        <v>0.03</v>
      </c>
      <c r="AD16" s="15">
        <f t="shared" si="6"/>
        <v>1.0020449225857828E-2</v>
      </c>
    </row>
    <row r="17" spans="1:30" x14ac:dyDescent="0.35">
      <c r="A17" s="29">
        <v>42468</v>
      </c>
      <c r="B17" s="9">
        <v>594.32000700000003</v>
      </c>
      <c r="C17" s="9">
        <v>624.38000499999998</v>
      </c>
      <c r="D17" s="9">
        <v>589</v>
      </c>
      <c r="E17" s="9">
        <v>620.75</v>
      </c>
      <c r="F17" s="9">
        <v>620.75</v>
      </c>
      <c r="G17" s="5">
        <v>15635100</v>
      </c>
      <c r="I17" s="27">
        <v>14</v>
      </c>
      <c r="J17" s="9">
        <f t="shared" si="2"/>
        <v>4.8385103003929612E-2</v>
      </c>
      <c r="K17" s="5">
        <f t="shared" si="3"/>
        <v>1.0483851030039295</v>
      </c>
      <c r="M17" s="27">
        <v>14</v>
      </c>
      <c r="N17" s="9">
        <f t="shared" si="0"/>
        <v>4.9574771903730684E-2</v>
      </c>
      <c r="O17" s="5">
        <f t="shared" si="4"/>
        <v>1.0495747719037307</v>
      </c>
      <c r="Q17" s="19" t="s">
        <v>94</v>
      </c>
      <c r="R17" s="5">
        <f>SKEW(J4:J107)</f>
        <v>-0.75649349802500765</v>
      </c>
      <c r="W17" s="27">
        <v>14</v>
      </c>
      <c r="X17" s="9">
        <f t="shared" si="1"/>
        <v>0</v>
      </c>
      <c r="Y17" s="5">
        <f t="shared" si="5"/>
        <v>0</v>
      </c>
      <c r="AA17" s="19">
        <v>15</v>
      </c>
      <c r="AB17" s="35">
        <v>0.04</v>
      </c>
      <c r="AD17" s="15">
        <f t="shared" si="6"/>
        <v>4.2094432689181574E-2</v>
      </c>
    </row>
    <row r="18" spans="1:30" ht="16" thickBot="1" x14ac:dyDescent="0.4">
      <c r="A18" s="29">
        <v>42475</v>
      </c>
      <c r="B18" s="9">
        <v>621.919983</v>
      </c>
      <c r="C18" s="9">
        <v>638.01000999999997</v>
      </c>
      <c r="D18" s="9">
        <v>618.10998500000005</v>
      </c>
      <c r="E18" s="9">
        <v>631</v>
      </c>
      <c r="F18" s="9">
        <v>631</v>
      </c>
      <c r="G18" s="5">
        <v>16485700</v>
      </c>
      <c r="I18" s="27">
        <v>15</v>
      </c>
      <c r="J18" s="9">
        <f t="shared" si="2"/>
        <v>1.6377438152937112E-2</v>
      </c>
      <c r="K18" s="5">
        <f t="shared" si="3"/>
        <v>1.0163774381529371</v>
      </c>
      <c r="M18" s="27">
        <v>15</v>
      </c>
      <c r="N18" s="9">
        <f t="shared" si="0"/>
        <v>1.6512283527990335E-2</v>
      </c>
      <c r="O18" s="5">
        <f t="shared" si="4"/>
        <v>1.0165122835279903</v>
      </c>
      <c r="Q18" s="37" t="s">
        <v>118</v>
      </c>
      <c r="R18" s="6">
        <f>KURT(J4:J107)</f>
        <v>6.2240353592808191</v>
      </c>
      <c r="W18" s="27">
        <v>15</v>
      </c>
      <c r="X18" s="9">
        <f t="shared" si="1"/>
        <v>0</v>
      </c>
      <c r="Y18" s="5">
        <f t="shared" si="5"/>
        <v>0</v>
      </c>
      <c r="AA18" s="19">
        <v>16</v>
      </c>
      <c r="AB18" s="35">
        <v>0.05</v>
      </c>
      <c r="AD18" s="15">
        <f t="shared" si="6"/>
        <v>1.0086767838189075E-2</v>
      </c>
    </row>
    <row r="19" spans="1:30" x14ac:dyDescent="0.35">
      <c r="A19" s="29">
        <v>42482</v>
      </c>
      <c r="B19" s="9">
        <v>624.46997099999999</v>
      </c>
      <c r="C19" s="9">
        <v>628.25</v>
      </c>
      <c r="D19" s="9">
        <v>599.20001200000002</v>
      </c>
      <c r="E19" s="9">
        <v>602</v>
      </c>
      <c r="F19" s="9">
        <v>602</v>
      </c>
      <c r="G19" s="5">
        <v>22229600</v>
      </c>
      <c r="I19" s="26">
        <v>16</v>
      </c>
      <c r="J19" s="9">
        <f t="shared" si="2"/>
        <v>-4.7048417232392149E-2</v>
      </c>
      <c r="K19" s="5">
        <f t="shared" si="3"/>
        <v>0.95295158276760783</v>
      </c>
      <c r="M19" s="26">
        <v>16</v>
      </c>
      <c r="N19" s="9">
        <f t="shared" si="0"/>
        <v>-4.5958795562599047E-2</v>
      </c>
      <c r="O19" s="5">
        <f t="shared" si="4"/>
        <v>0.95404120443740092</v>
      </c>
      <c r="Q19" s="1"/>
      <c r="W19" s="26">
        <v>16</v>
      </c>
      <c r="X19" s="9">
        <f t="shared" si="1"/>
        <v>-5.3339087547140188E-2</v>
      </c>
      <c r="Y19" s="5">
        <f t="shared" si="5"/>
        <v>2.8450582603614855E-3</v>
      </c>
      <c r="AA19" s="19">
        <v>17</v>
      </c>
      <c r="AB19" s="35">
        <v>0.06</v>
      </c>
      <c r="AD19" s="15">
        <f t="shared" si="6"/>
        <v>5.3339087547140188E-2</v>
      </c>
    </row>
    <row r="20" spans="1:30" ht="16" thickBot="1" x14ac:dyDescent="0.4">
      <c r="A20" s="29">
        <v>42489</v>
      </c>
      <c r="B20" s="9">
        <v>666</v>
      </c>
      <c r="C20" s="9">
        <v>685.5</v>
      </c>
      <c r="D20" s="9">
        <v>654</v>
      </c>
      <c r="E20" s="9">
        <v>659.09002699999996</v>
      </c>
      <c r="F20" s="9">
        <v>659.09002699999996</v>
      </c>
      <c r="G20" s="5">
        <v>31271200</v>
      </c>
      <c r="I20" s="26">
        <v>17</v>
      </c>
      <c r="J20" s="9">
        <f t="shared" si="2"/>
        <v>9.0602691395805721E-2</v>
      </c>
      <c r="K20" s="5">
        <f t="shared" si="3"/>
        <v>1.0906026913958058</v>
      </c>
      <c r="M20" s="26">
        <v>17</v>
      </c>
      <c r="N20" s="9">
        <f t="shared" si="0"/>
        <v>9.4833931893687648E-2</v>
      </c>
      <c r="O20" s="5">
        <f t="shared" si="4"/>
        <v>1.0948339318936877</v>
      </c>
      <c r="W20" s="26">
        <v>17</v>
      </c>
      <c r="X20" s="9">
        <f t="shared" si="1"/>
        <v>0</v>
      </c>
      <c r="Y20" s="5">
        <f t="shared" si="5"/>
        <v>0</v>
      </c>
      <c r="AA20" s="19">
        <v>18</v>
      </c>
      <c r="AB20" s="35">
        <v>7.0000000000000007E-2</v>
      </c>
      <c r="AD20" s="15">
        <f t="shared" si="6"/>
        <v>8.4312021081057689E-2</v>
      </c>
    </row>
    <row r="21" spans="1:30" ht="16" thickBot="1" x14ac:dyDescent="0.4">
      <c r="A21" s="29">
        <v>42496</v>
      </c>
      <c r="B21" s="9">
        <v>656.04998799999998</v>
      </c>
      <c r="C21" s="9">
        <v>722.45001200000002</v>
      </c>
      <c r="D21" s="9">
        <v>656.01000999999997</v>
      </c>
      <c r="E21" s="9">
        <v>717.92999299999997</v>
      </c>
      <c r="F21" s="9">
        <v>717.92999299999997</v>
      </c>
      <c r="G21" s="5">
        <v>26820900</v>
      </c>
      <c r="I21" s="26">
        <v>18</v>
      </c>
      <c r="J21" s="9">
        <f t="shared" si="2"/>
        <v>8.5511924804376596E-2</v>
      </c>
      <c r="K21" s="5">
        <f t="shared" si="3"/>
        <v>1.0855119248043765</v>
      </c>
      <c r="M21" s="26">
        <v>18</v>
      </c>
      <c r="N21" s="9">
        <f t="shared" si="0"/>
        <v>8.92745506525469E-2</v>
      </c>
      <c r="O21" s="5">
        <f t="shared" si="4"/>
        <v>1.089274550652547</v>
      </c>
      <c r="Q21" s="90" t="s">
        <v>34</v>
      </c>
      <c r="R21" s="91"/>
      <c r="W21" s="26">
        <v>18</v>
      </c>
      <c r="X21" s="9">
        <f t="shared" si="1"/>
        <v>0</v>
      </c>
      <c r="Y21" s="5">
        <f t="shared" si="5"/>
        <v>0</v>
      </c>
      <c r="AA21" s="19">
        <v>19</v>
      </c>
      <c r="AB21" s="35">
        <v>0.08</v>
      </c>
      <c r="AD21" s="15">
        <f t="shared" si="6"/>
        <v>7.9221254489628565E-2</v>
      </c>
    </row>
    <row r="22" spans="1:30" x14ac:dyDescent="0.35">
      <c r="A22" s="29">
        <v>42503</v>
      </c>
      <c r="B22" s="9">
        <v>714.64001499999995</v>
      </c>
      <c r="C22" s="9">
        <v>719.25</v>
      </c>
      <c r="D22" s="9">
        <v>688.76000999999997</v>
      </c>
      <c r="E22" s="9">
        <v>698.52002000000005</v>
      </c>
      <c r="F22" s="9">
        <v>698.52002000000005</v>
      </c>
      <c r="G22" s="5">
        <v>22626500</v>
      </c>
      <c r="I22" s="27">
        <v>19</v>
      </c>
      <c r="J22" s="9">
        <f t="shared" si="2"/>
        <v>-2.7408221805394428E-2</v>
      </c>
      <c r="K22" s="5">
        <f t="shared" si="3"/>
        <v>0.97259177819460563</v>
      </c>
      <c r="M22" s="27">
        <v>19</v>
      </c>
      <c r="N22" s="9">
        <f t="shared" si="0"/>
        <v>-2.7036024667101383E-2</v>
      </c>
      <c r="O22" s="5">
        <f t="shared" si="4"/>
        <v>0.97296397533289858</v>
      </c>
      <c r="Q22" s="62" t="s">
        <v>115</v>
      </c>
      <c r="R22" s="63" t="s">
        <v>117</v>
      </c>
      <c r="W22" s="27">
        <v>19</v>
      </c>
      <c r="X22" s="9">
        <f t="shared" si="1"/>
        <v>-3.3698892120142467E-2</v>
      </c>
      <c r="Y22" s="5">
        <f t="shared" si="5"/>
        <v>1.135615330125E-3</v>
      </c>
      <c r="AA22" s="19">
        <v>20</v>
      </c>
      <c r="AB22" s="35">
        <v>0.09</v>
      </c>
      <c r="AD22" s="15">
        <f t="shared" si="6"/>
        <v>3.3698892120142467E-2</v>
      </c>
    </row>
    <row r="23" spans="1:30" ht="16" thickBot="1" x14ac:dyDescent="0.4">
      <c r="A23" s="29">
        <v>42510</v>
      </c>
      <c r="B23" s="9">
        <v>701.04998799999998</v>
      </c>
      <c r="C23" s="9">
        <v>715</v>
      </c>
      <c r="D23" s="9">
        <v>696.419983</v>
      </c>
      <c r="E23" s="9">
        <v>714.90997300000004</v>
      </c>
      <c r="F23" s="9">
        <v>714.90997300000004</v>
      </c>
      <c r="G23" s="5">
        <v>14233700</v>
      </c>
      <c r="I23" s="27">
        <v>20</v>
      </c>
      <c r="J23" s="9">
        <f t="shared" si="2"/>
        <v>2.3192783174719817E-2</v>
      </c>
      <c r="K23" s="5">
        <f t="shared" si="3"/>
        <v>1.0231927831747198</v>
      </c>
      <c r="M23" s="27">
        <v>20</v>
      </c>
      <c r="N23" s="9">
        <f t="shared" si="0"/>
        <v>2.3463827135548655E-2</v>
      </c>
      <c r="O23" s="5">
        <f t="shared" si="4"/>
        <v>1.0234638271355487</v>
      </c>
      <c r="Q23" s="64">
        <v>-0.1</v>
      </c>
      <c r="R23" s="65">
        <v>1</v>
      </c>
      <c r="W23" s="27">
        <v>20</v>
      </c>
      <c r="X23" s="9">
        <f t="shared" si="1"/>
        <v>0</v>
      </c>
      <c r="Y23" s="5">
        <f t="shared" si="5"/>
        <v>0</v>
      </c>
      <c r="AA23" s="37">
        <v>21</v>
      </c>
      <c r="AB23" s="36">
        <v>0.1</v>
      </c>
      <c r="AD23" s="15">
        <f t="shared" si="6"/>
        <v>1.6902112859971778E-2</v>
      </c>
    </row>
    <row r="24" spans="1:30" x14ac:dyDescent="0.35">
      <c r="A24" s="29">
        <v>42517</v>
      </c>
      <c r="B24" s="9">
        <v>715</v>
      </c>
      <c r="C24" s="9">
        <v>728.28002900000001</v>
      </c>
      <c r="D24" s="9">
        <v>711.09997599999997</v>
      </c>
      <c r="E24" s="9">
        <v>728.23999000000003</v>
      </c>
      <c r="F24" s="9">
        <v>728.23999000000003</v>
      </c>
      <c r="G24" s="5">
        <v>12151300</v>
      </c>
      <c r="I24" s="26">
        <v>21</v>
      </c>
      <c r="J24" s="9">
        <f t="shared" si="2"/>
        <v>1.8474027586967975E-2</v>
      </c>
      <c r="K24" s="5">
        <f t="shared" si="3"/>
        <v>1.0184740275869679</v>
      </c>
      <c r="M24" s="26">
        <v>21</v>
      </c>
      <c r="N24" s="9">
        <f t="shared" si="0"/>
        <v>1.8645728138415543E-2</v>
      </c>
      <c r="O24" s="5">
        <f t="shared" si="4"/>
        <v>1.0186457281384156</v>
      </c>
      <c r="Q24" s="64">
        <v>-0.09</v>
      </c>
      <c r="R24" s="65">
        <v>0</v>
      </c>
      <c r="W24" s="26">
        <v>21</v>
      </c>
      <c r="X24" s="9">
        <f t="shared" si="1"/>
        <v>0</v>
      </c>
      <c r="Y24" s="5">
        <f t="shared" si="5"/>
        <v>0</v>
      </c>
      <c r="AD24" s="15">
        <f t="shared" si="6"/>
        <v>1.2183357272219938E-2</v>
      </c>
    </row>
    <row r="25" spans="1:30" x14ac:dyDescent="0.35">
      <c r="A25" s="29">
        <v>42524</v>
      </c>
      <c r="B25" s="9">
        <v>726.73999000000003</v>
      </c>
      <c r="C25" s="9">
        <v>731.5</v>
      </c>
      <c r="D25" s="9">
        <v>718.42999299999997</v>
      </c>
      <c r="E25" s="9">
        <v>727.65002400000003</v>
      </c>
      <c r="F25" s="9">
        <v>727.65002400000003</v>
      </c>
      <c r="G25" s="5">
        <v>13198300</v>
      </c>
      <c r="I25" s="26">
        <v>22</v>
      </c>
      <c r="J25" s="9">
        <f t="shared" si="2"/>
        <v>-8.1045412307165514E-4</v>
      </c>
      <c r="K25" s="5">
        <f t="shared" si="3"/>
        <v>0.99918954587692832</v>
      </c>
      <c r="M25" s="26">
        <v>22</v>
      </c>
      <c r="N25" s="9">
        <f t="shared" si="0"/>
        <v>-8.1012579383343668E-4</v>
      </c>
      <c r="O25" s="5">
        <f t="shared" si="4"/>
        <v>0.99918987420616656</v>
      </c>
      <c r="Q25" s="64">
        <v>-0.08</v>
      </c>
      <c r="R25" s="65">
        <v>0</v>
      </c>
      <c r="W25" s="26">
        <v>22</v>
      </c>
      <c r="X25" s="9">
        <f t="shared" si="1"/>
        <v>-7.1011244378196914E-3</v>
      </c>
      <c r="Y25" s="5">
        <f t="shared" si="5"/>
        <v>5.0425968281400026E-5</v>
      </c>
      <c r="AD25" s="15">
        <f t="shared" si="6"/>
        <v>7.1011244378196914E-3</v>
      </c>
    </row>
    <row r="26" spans="1:30" x14ac:dyDescent="0.35">
      <c r="A26" s="29">
        <v>42531</v>
      </c>
      <c r="B26" s="9">
        <v>722.34997599999997</v>
      </c>
      <c r="C26" s="9">
        <v>724.97997999999995</v>
      </c>
      <c r="D26" s="9">
        <v>705.29998799999998</v>
      </c>
      <c r="E26" s="9">
        <v>717.51000999999997</v>
      </c>
      <c r="F26" s="9">
        <v>717.51000999999997</v>
      </c>
      <c r="G26" s="5">
        <v>15092200</v>
      </c>
      <c r="I26" s="26">
        <v>23</v>
      </c>
      <c r="J26" s="9">
        <f t="shared" si="2"/>
        <v>-1.4033297586253919E-2</v>
      </c>
      <c r="K26" s="5">
        <f t="shared" si="3"/>
        <v>0.98596670241374607</v>
      </c>
      <c r="M26" s="26">
        <v>23</v>
      </c>
      <c r="N26" s="9">
        <f t="shared" si="0"/>
        <v>-1.3935289858521415E-2</v>
      </c>
      <c r="O26" s="5">
        <f t="shared" si="4"/>
        <v>0.98606471014147856</v>
      </c>
      <c r="Q26" s="64">
        <v>-7.0000000000000007E-2</v>
      </c>
      <c r="R26" s="65">
        <v>1</v>
      </c>
      <c r="W26" s="26">
        <v>23</v>
      </c>
      <c r="X26" s="9">
        <f t="shared" si="1"/>
        <v>-2.0323967901001955E-2</v>
      </c>
      <c r="Y26" s="5">
        <f t="shared" si="5"/>
        <v>4.1306367124095781E-4</v>
      </c>
      <c r="AD26" s="15">
        <f t="shared" si="6"/>
        <v>2.0323967901001955E-2</v>
      </c>
    </row>
    <row r="27" spans="1:30" x14ac:dyDescent="0.35">
      <c r="A27" s="29">
        <v>42538</v>
      </c>
      <c r="B27" s="9">
        <v>718.19000200000005</v>
      </c>
      <c r="C27" s="9">
        <v>722.11999500000002</v>
      </c>
      <c r="D27" s="9">
        <v>699.17999299999997</v>
      </c>
      <c r="E27" s="9">
        <v>722.080017</v>
      </c>
      <c r="F27" s="9">
        <v>722.080017</v>
      </c>
      <c r="G27" s="5">
        <v>16798000</v>
      </c>
      <c r="I27" s="27">
        <v>24</v>
      </c>
      <c r="J27" s="9">
        <f t="shared" si="2"/>
        <v>6.3490608658175011E-3</v>
      </c>
      <c r="K27" s="5">
        <f t="shared" si="3"/>
        <v>1.0063490608658174</v>
      </c>
      <c r="M27" s="27">
        <v>24</v>
      </c>
      <c r="N27" s="9">
        <f t="shared" si="0"/>
        <v>6.3692588762629702E-3</v>
      </c>
      <c r="O27" s="5">
        <f t="shared" si="4"/>
        <v>1.0063692588762629</v>
      </c>
      <c r="Q27" s="64">
        <v>-0.06</v>
      </c>
      <c r="R27" s="65">
        <v>0</v>
      </c>
      <c r="W27" s="27">
        <v>24</v>
      </c>
      <c r="X27" s="9">
        <f t="shared" si="1"/>
        <v>0</v>
      </c>
      <c r="Y27" s="5">
        <f t="shared" si="5"/>
        <v>0</v>
      </c>
      <c r="AD27" s="15">
        <f t="shared" si="6"/>
        <v>5.8390551069464544E-5</v>
      </c>
    </row>
    <row r="28" spans="1:30" x14ac:dyDescent="0.35">
      <c r="A28" s="29">
        <v>42545</v>
      </c>
      <c r="B28" s="9">
        <v>693</v>
      </c>
      <c r="C28" s="9">
        <v>719.5</v>
      </c>
      <c r="D28" s="9">
        <v>682.11999500000002</v>
      </c>
      <c r="E28" s="9">
        <v>715.61999500000002</v>
      </c>
      <c r="F28" s="9">
        <v>715.61999500000002</v>
      </c>
      <c r="G28" s="5">
        <v>23162700</v>
      </c>
      <c r="I28" s="27">
        <v>25</v>
      </c>
      <c r="J28" s="9">
        <f t="shared" si="2"/>
        <v>-8.9866667901041912E-3</v>
      </c>
      <c r="K28" s="5">
        <f t="shared" si="3"/>
        <v>0.99101333320989582</v>
      </c>
      <c r="M28" s="27">
        <v>25</v>
      </c>
      <c r="N28" s="9">
        <f t="shared" si="0"/>
        <v>-8.9464073896397284E-3</v>
      </c>
      <c r="O28" s="5">
        <f t="shared" si="4"/>
        <v>0.9910535926103603</v>
      </c>
      <c r="Q28" s="64">
        <v>-0.05</v>
      </c>
      <c r="R28" s="65">
        <v>1</v>
      </c>
      <c r="W28" s="27">
        <v>25</v>
      </c>
      <c r="X28" s="9">
        <f t="shared" si="1"/>
        <v>-1.5277337104852228E-2</v>
      </c>
      <c r="Y28" s="5">
        <f t="shared" si="5"/>
        <v>2.3339702901529466E-4</v>
      </c>
      <c r="AD28" s="15">
        <f t="shared" si="6"/>
        <v>1.5277337104852228E-2</v>
      </c>
    </row>
    <row r="29" spans="1:30" x14ac:dyDescent="0.35">
      <c r="A29" s="29">
        <v>42552</v>
      </c>
      <c r="B29" s="9">
        <v>717.32000700000003</v>
      </c>
      <c r="C29" s="9">
        <v>739.54998799999998</v>
      </c>
      <c r="D29" s="9">
        <v>716.53997800000002</v>
      </c>
      <c r="E29" s="9">
        <v>736.57000700000003</v>
      </c>
      <c r="F29" s="9">
        <v>736.57000700000003</v>
      </c>
      <c r="G29" s="5">
        <v>12226700</v>
      </c>
      <c r="I29" s="26">
        <v>26</v>
      </c>
      <c r="J29" s="9">
        <f t="shared" si="2"/>
        <v>2.8854992185733876E-2</v>
      </c>
      <c r="K29" s="5">
        <f t="shared" si="3"/>
        <v>1.028854992185734</v>
      </c>
      <c r="M29" s="26">
        <v>26</v>
      </c>
      <c r="N29" s="9">
        <f t="shared" si="0"/>
        <v>2.927533068720364E-2</v>
      </c>
      <c r="O29" s="5">
        <f t="shared" si="4"/>
        <v>1.0292753306872036</v>
      </c>
      <c r="Q29" s="64">
        <v>-0.04</v>
      </c>
      <c r="R29" s="65">
        <v>1</v>
      </c>
      <c r="W29" s="26">
        <v>26</v>
      </c>
      <c r="X29" s="9">
        <f t="shared" si="1"/>
        <v>0</v>
      </c>
      <c r="Y29" s="5">
        <f t="shared" si="5"/>
        <v>0</v>
      </c>
      <c r="AD29" s="15">
        <f t="shared" si="6"/>
        <v>2.2564321870985837E-2</v>
      </c>
    </row>
    <row r="30" spans="1:30" x14ac:dyDescent="0.35">
      <c r="A30" s="29">
        <v>42559</v>
      </c>
      <c r="B30" s="9">
        <v>740.14001499999995</v>
      </c>
      <c r="C30" s="9">
        <v>757.34002699999996</v>
      </c>
      <c r="D30" s="9">
        <v>738</v>
      </c>
      <c r="E30" s="9">
        <v>741.20001200000002</v>
      </c>
      <c r="F30" s="9">
        <v>741.20001200000002</v>
      </c>
      <c r="G30" s="5">
        <v>18781000</v>
      </c>
      <c r="I30" s="26">
        <v>27</v>
      </c>
      <c r="J30" s="9">
        <f t="shared" si="2"/>
        <v>6.2662255837486512E-3</v>
      </c>
      <c r="K30" s="5">
        <f t="shared" si="3"/>
        <v>1.0062662255837487</v>
      </c>
      <c r="M30" s="26">
        <v>27</v>
      </c>
      <c r="N30" s="9">
        <f t="shared" si="0"/>
        <v>6.2858994474370208E-3</v>
      </c>
      <c r="O30" s="5">
        <f t="shared" si="4"/>
        <v>1.0062858994474371</v>
      </c>
      <c r="Q30" s="64">
        <v>-0.03</v>
      </c>
      <c r="R30" s="65">
        <v>2</v>
      </c>
      <c r="W30" s="26">
        <v>27</v>
      </c>
      <c r="X30" s="9">
        <f t="shared" si="1"/>
        <v>-2.4444730999385357E-5</v>
      </c>
      <c r="Y30" s="5">
        <f t="shared" si="5"/>
        <v>5.9754487363231144E-10</v>
      </c>
      <c r="AD30" s="15">
        <f t="shared" si="6"/>
        <v>2.4444730999385357E-5</v>
      </c>
    </row>
    <row r="31" spans="1:30" x14ac:dyDescent="0.35">
      <c r="A31" s="29">
        <v>42566</v>
      </c>
      <c r="B31" s="9">
        <v>746.54998799999998</v>
      </c>
      <c r="C31" s="9">
        <v>749.35998500000005</v>
      </c>
      <c r="D31" s="9">
        <v>728.71997099999999</v>
      </c>
      <c r="E31" s="9">
        <v>744.42999299999997</v>
      </c>
      <c r="F31" s="9">
        <v>744.42999299999997</v>
      </c>
      <c r="G31" s="5">
        <v>12824200</v>
      </c>
      <c r="I31" s="26">
        <v>28</v>
      </c>
      <c r="J31" s="9">
        <f t="shared" si="2"/>
        <v>4.3483048651885188E-3</v>
      </c>
      <c r="K31" s="5">
        <f t="shared" si="3"/>
        <v>1.0043483048651884</v>
      </c>
      <c r="M31" s="26">
        <v>28</v>
      </c>
      <c r="N31" s="9">
        <f t="shared" si="0"/>
        <v>4.3577724604785253E-3</v>
      </c>
      <c r="O31" s="5">
        <f t="shared" si="4"/>
        <v>1.0043577724604784</v>
      </c>
      <c r="Q31" s="64">
        <v>-0.02</v>
      </c>
      <c r="R31" s="65">
        <v>9</v>
      </c>
      <c r="W31" s="26">
        <v>28</v>
      </c>
      <c r="X31" s="9">
        <f t="shared" si="1"/>
        <v>-1.9423654495595178E-3</v>
      </c>
      <c r="Y31" s="5">
        <f t="shared" si="5"/>
        <v>3.7727835396425476E-6</v>
      </c>
      <c r="AD31" s="15">
        <f t="shared" si="6"/>
        <v>1.9423654495595178E-3</v>
      </c>
    </row>
    <row r="32" spans="1:30" x14ac:dyDescent="0.35">
      <c r="A32" s="29">
        <v>42573</v>
      </c>
      <c r="B32" s="9">
        <v>747.78997800000002</v>
      </c>
      <c r="C32" s="9">
        <v>753.35998500000005</v>
      </c>
      <c r="D32" s="9">
        <v>732.75</v>
      </c>
      <c r="E32" s="9">
        <v>752.60998500000005</v>
      </c>
      <c r="F32" s="9">
        <v>752.60998500000005</v>
      </c>
      <c r="G32" s="5">
        <v>17936100</v>
      </c>
      <c r="I32" s="27">
        <v>29</v>
      </c>
      <c r="J32" s="9">
        <f t="shared" si="2"/>
        <v>1.0928329944859597E-2</v>
      </c>
      <c r="K32" s="5">
        <f t="shared" si="3"/>
        <v>1.0109283299448597</v>
      </c>
      <c r="M32" s="27">
        <v>29</v>
      </c>
      <c r="N32" s="9">
        <f t="shared" si="0"/>
        <v>1.0988262263635157E-2</v>
      </c>
      <c r="O32" s="5">
        <f t="shared" si="4"/>
        <v>1.0109882622636353</v>
      </c>
      <c r="Q32" s="64">
        <v>-0.01</v>
      </c>
      <c r="R32" s="65">
        <v>13</v>
      </c>
      <c r="W32" s="27">
        <v>29</v>
      </c>
      <c r="X32" s="9">
        <f t="shared" si="1"/>
        <v>0</v>
      </c>
      <c r="Y32" s="5">
        <f t="shared" si="5"/>
        <v>0</v>
      </c>
      <c r="AD32" s="15">
        <f t="shared" si="6"/>
        <v>4.6376596301115607E-3</v>
      </c>
    </row>
    <row r="33" spans="1:30" x14ac:dyDescent="0.35">
      <c r="A33" s="29">
        <v>42580</v>
      </c>
      <c r="B33" s="9">
        <v>765</v>
      </c>
      <c r="C33" s="9">
        <v>770.5</v>
      </c>
      <c r="D33" s="9">
        <v>750.34997599999997</v>
      </c>
      <c r="E33" s="9">
        <v>760.77002000000005</v>
      </c>
      <c r="F33" s="9">
        <v>760.77002000000005</v>
      </c>
      <c r="G33" s="5">
        <v>20716100</v>
      </c>
      <c r="I33" s="27">
        <v>30</v>
      </c>
      <c r="J33" s="9">
        <f t="shared" si="2"/>
        <v>1.0783959154994952E-2</v>
      </c>
      <c r="K33" s="5">
        <f t="shared" si="3"/>
        <v>1.010783959154995</v>
      </c>
      <c r="M33" s="27">
        <v>30</v>
      </c>
      <c r="N33" s="9">
        <f t="shared" si="0"/>
        <v>1.0842315625137492E-2</v>
      </c>
      <c r="O33" s="5">
        <f t="shared" si="4"/>
        <v>1.0108423156251376</v>
      </c>
      <c r="Q33" s="64">
        <v>0</v>
      </c>
      <c r="R33" s="65">
        <v>15</v>
      </c>
      <c r="W33" s="27">
        <v>30</v>
      </c>
      <c r="X33" s="9">
        <f t="shared" si="1"/>
        <v>0</v>
      </c>
      <c r="Y33" s="5">
        <f t="shared" si="5"/>
        <v>0</v>
      </c>
      <c r="AD33" s="15">
        <f t="shared" si="6"/>
        <v>4.4932888402469152E-3</v>
      </c>
    </row>
    <row r="34" spans="1:30" x14ac:dyDescent="0.35">
      <c r="A34" s="29">
        <v>42587</v>
      </c>
      <c r="B34" s="9">
        <v>764.80999799999995</v>
      </c>
      <c r="C34" s="9">
        <v>773.75</v>
      </c>
      <c r="D34" s="9">
        <v>761.02002000000005</v>
      </c>
      <c r="E34" s="9">
        <v>771.23999000000003</v>
      </c>
      <c r="F34" s="9">
        <v>771.23999000000003</v>
      </c>
      <c r="G34" s="5">
        <v>10187400</v>
      </c>
      <c r="I34" s="26">
        <v>31</v>
      </c>
      <c r="J34" s="9">
        <f t="shared" si="2"/>
        <v>1.3668491638852902E-2</v>
      </c>
      <c r="K34" s="5">
        <f t="shared" si="3"/>
        <v>1.013668491638853</v>
      </c>
      <c r="M34" s="26">
        <v>31</v>
      </c>
      <c r="N34" s="9">
        <f t="shared" si="0"/>
        <v>1.3762332537762186E-2</v>
      </c>
      <c r="O34" s="5">
        <f t="shared" si="4"/>
        <v>1.0137623325377623</v>
      </c>
      <c r="Q34" s="64">
        <v>0.01</v>
      </c>
      <c r="R34" s="65">
        <v>17</v>
      </c>
      <c r="W34" s="26">
        <v>31</v>
      </c>
      <c r="X34" s="9">
        <f t="shared" si="1"/>
        <v>0</v>
      </c>
      <c r="Y34" s="5">
        <f t="shared" si="5"/>
        <v>0</v>
      </c>
      <c r="AD34" s="15">
        <f t="shared" si="6"/>
        <v>7.3778213241048659E-3</v>
      </c>
    </row>
    <row r="35" spans="1:30" x14ac:dyDescent="0.35">
      <c r="A35" s="29">
        <v>42594</v>
      </c>
      <c r="B35" s="9">
        <v>768.46002199999998</v>
      </c>
      <c r="C35" s="9">
        <v>773.15002400000003</v>
      </c>
      <c r="D35" s="9">
        <v>759.20001200000002</v>
      </c>
      <c r="E35" s="9">
        <v>764.46002199999998</v>
      </c>
      <c r="F35" s="9">
        <v>764.46002199999998</v>
      </c>
      <c r="G35" s="5">
        <v>8636300</v>
      </c>
      <c r="I35" s="26">
        <v>32</v>
      </c>
      <c r="J35" s="9">
        <f t="shared" si="2"/>
        <v>-8.829865205234386E-3</v>
      </c>
      <c r="K35" s="5">
        <f t="shared" si="3"/>
        <v>0.99117013479476557</v>
      </c>
      <c r="M35" s="26">
        <v>32</v>
      </c>
      <c r="N35" s="9">
        <f t="shared" si="0"/>
        <v>-8.7909964316036735E-3</v>
      </c>
      <c r="O35" s="5">
        <f t="shared" si="4"/>
        <v>0.99120900356839636</v>
      </c>
      <c r="Q35" s="64">
        <v>0.02</v>
      </c>
      <c r="R35" s="65">
        <v>15</v>
      </c>
      <c r="W35" s="26">
        <v>32</v>
      </c>
      <c r="X35" s="9">
        <f t="shared" si="1"/>
        <v>-1.5120535519982423E-2</v>
      </c>
      <c r="Y35" s="5">
        <f t="shared" si="5"/>
        <v>2.2863059441105012E-4</v>
      </c>
      <c r="AD35" s="15">
        <f t="shared" si="6"/>
        <v>1.5120535519982423E-2</v>
      </c>
    </row>
    <row r="36" spans="1:30" x14ac:dyDescent="0.35">
      <c r="A36" s="29">
        <v>42601</v>
      </c>
      <c r="B36" s="9">
        <v>761.90002400000003</v>
      </c>
      <c r="C36" s="9">
        <v>764.70001200000002</v>
      </c>
      <c r="D36" s="9">
        <v>752.09997599999997</v>
      </c>
      <c r="E36" s="9">
        <v>759.21997099999999</v>
      </c>
      <c r="F36" s="9">
        <v>759.21997099999999</v>
      </c>
      <c r="G36" s="5">
        <v>8913700</v>
      </c>
      <c r="I36" s="26">
        <v>33</v>
      </c>
      <c r="J36" s="9">
        <f t="shared" si="2"/>
        <v>-6.8781787286980398E-3</v>
      </c>
      <c r="K36" s="5">
        <f t="shared" si="3"/>
        <v>0.993121821271302</v>
      </c>
      <c r="M36" s="26">
        <v>33</v>
      </c>
      <c r="N36" s="9">
        <f t="shared" ref="N36:N67" si="7">(F36-F35)/F35</f>
        <v>-6.8545781979426961E-3</v>
      </c>
      <c r="O36" s="5">
        <f t="shared" si="4"/>
        <v>0.99314542180205734</v>
      </c>
      <c r="Q36" s="64">
        <v>0.03</v>
      </c>
      <c r="R36" s="65">
        <v>13</v>
      </c>
      <c r="W36" s="26">
        <v>33</v>
      </c>
      <c r="X36" s="9">
        <f t="shared" ref="X36:X67" si="8">IF(J36&lt;$R$3,(J36-$R$3),0)</f>
        <v>-1.3168849043446076E-2</v>
      </c>
      <c r="Y36" s="5">
        <f t="shared" si="5"/>
        <v>1.7341858512907063E-4</v>
      </c>
      <c r="AD36" s="15">
        <f t="shared" si="6"/>
        <v>1.3168849043446076E-2</v>
      </c>
    </row>
    <row r="37" spans="1:30" x14ac:dyDescent="0.35">
      <c r="A37" s="29">
        <v>42608</v>
      </c>
      <c r="B37" s="9">
        <v>760.04998799999998</v>
      </c>
      <c r="C37" s="9">
        <v>774.97997999999995</v>
      </c>
      <c r="D37" s="9">
        <v>759.79998799999998</v>
      </c>
      <c r="E37" s="9">
        <v>770.61999500000002</v>
      </c>
      <c r="F37" s="9">
        <v>770.61999500000002</v>
      </c>
      <c r="G37" s="5">
        <v>10097800</v>
      </c>
      <c r="I37" s="27">
        <v>34</v>
      </c>
      <c r="J37" s="9">
        <f t="shared" si="2"/>
        <v>1.4903826898082751E-2</v>
      </c>
      <c r="K37" s="5">
        <f t="shared" si="3"/>
        <v>1.0149038268980828</v>
      </c>
      <c r="M37" s="27">
        <v>34</v>
      </c>
      <c r="N37" s="9">
        <f t="shared" si="7"/>
        <v>1.5015442737872909E-2</v>
      </c>
      <c r="O37" s="5">
        <f t="shared" si="4"/>
        <v>1.0150154427378728</v>
      </c>
      <c r="Q37" s="64">
        <v>0.04</v>
      </c>
      <c r="R37" s="65">
        <v>6</v>
      </c>
      <c r="W37" s="27">
        <v>34</v>
      </c>
      <c r="X37" s="9">
        <f t="shared" si="8"/>
        <v>0</v>
      </c>
      <c r="Y37" s="5">
        <f t="shared" si="5"/>
        <v>0</v>
      </c>
      <c r="AD37" s="15">
        <f t="shared" si="6"/>
        <v>8.6131565833347142E-3</v>
      </c>
    </row>
    <row r="38" spans="1:30" x14ac:dyDescent="0.35">
      <c r="A38" s="29">
        <v>42615</v>
      </c>
      <c r="B38" s="9">
        <v>774.10998500000005</v>
      </c>
      <c r="C38" s="9">
        <v>790.78997800000002</v>
      </c>
      <c r="D38" s="9">
        <v>770.21997099999999</v>
      </c>
      <c r="E38" s="9">
        <v>784.05999799999995</v>
      </c>
      <c r="F38" s="9">
        <v>784.05999799999995</v>
      </c>
      <c r="G38" s="5">
        <v>10352600</v>
      </c>
      <c r="I38" s="27">
        <v>35</v>
      </c>
      <c r="J38" s="9">
        <f t="shared" si="2"/>
        <v>1.7290166314296689E-2</v>
      </c>
      <c r="K38" s="5">
        <f t="shared" si="3"/>
        <v>1.0172901663142966</v>
      </c>
      <c r="M38" s="27">
        <v>35</v>
      </c>
      <c r="N38" s="9">
        <f t="shared" si="7"/>
        <v>1.7440506458698796E-2</v>
      </c>
      <c r="O38" s="5">
        <f t="shared" si="4"/>
        <v>1.0174405064586989</v>
      </c>
      <c r="Q38" s="64">
        <v>0.05</v>
      </c>
      <c r="R38" s="65">
        <v>6</v>
      </c>
      <c r="W38" s="27">
        <v>35</v>
      </c>
      <c r="X38" s="9">
        <f t="shared" si="8"/>
        <v>0</v>
      </c>
      <c r="Y38" s="5">
        <f t="shared" si="5"/>
        <v>0</v>
      </c>
      <c r="AD38" s="15">
        <f t="shared" si="6"/>
        <v>1.0999495999548652E-2</v>
      </c>
    </row>
    <row r="39" spans="1:30" x14ac:dyDescent="0.35">
      <c r="A39" s="29">
        <v>42622</v>
      </c>
      <c r="B39" s="9">
        <v>779.35998500000005</v>
      </c>
      <c r="C39" s="9">
        <v>781</v>
      </c>
      <c r="D39" s="9">
        <v>756</v>
      </c>
      <c r="E39" s="9">
        <v>769.69000200000005</v>
      </c>
      <c r="F39" s="9">
        <v>769.69000200000005</v>
      </c>
      <c r="G39" s="5">
        <v>16056200</v>
      </c>
      <c r="I39" s="26">
        <v>36</v>
      </c>
      <c r="J39" s="9">
        <f t="shared" si="2"/>
        <v>-1.8497706504021171E-2</v>
      </c>
      <c r="K39" s="5">
        <f t="shared" si="3"/>
        <v>0.98150229349597884</v>
      </c>
      <c r="M39" s="26">
        <v>36</v>
      </c>
      <c r="N39" s="9">
        <f t="shared" si="7"/>
        <v>-1.8327673949258029E-2</v>
      </c>
      <c r="O39" s="5">
        <f t="shared" si="4"/>
        <v>0.98167232605074195</v>
      </c>
      <c r="Q39" s="64">
        <v>0.06</v>
      </c>
      <c r="R39" s="65">
        <v>1</v>
      </c>
      <c r="W39" s="26">
        <v>36</v>
      </c>
      <c r="X39" s="9">
        <f t="shared" si="8"/>
        <v>-2.4788376818769206E-2</v>
      </c>
      <c r="Y39" s="5">
        <f t="shared" si="5"/>
        <v>6.1446362530929457E-4</v>
      </c>
      <c r="AD39" s="15">
        <f t="shared" si="6"/>
        <v>2.4788376818769206E-2</v>
      </c>
    </row>
    <row r="40" spans="1:30" x14ac:dyDescent="0.35">
      <c r="A40" s="29">
        <v>42629</v>
      </c>
      <c r="B40" s="9">
        <v>773.28002900000001</v>
      </c>
      <c r="C40" s="9">
        <v>805.89001499999995</v>
      </c>
      <c r="D40" s="9">
        <v>771</v>
      </c>
      <c r="E40" s="9">
        <v>804.70001200000002</v>
      </c>
      <c r="F40" s="9">
        <v>804.70001200000002</v>
      </c>
      <c r="G40" s="5">
        <v>16526400</v>
      </c>
      <c r="I40" s="26">
        <v>37</v>
      </c>
      <c r="J40" s="9">
        <f t="shared" si="2"/>
        <v>4.4481713084988252E-2</v>
      </c>
      <c r="K40" s="5">
        <f t="shared" si="3"/>
        <v>1.0444817130849882</v>
      </c>
      <c r="M40" s="26">
        <v>37</v>
      </c>
      <c r="N40" s="9">
        <f t="shared" si="7"/>
        <v>4.5485857824615429E-2</v>
      </c>
      <c r="O40" s="5">
        <f t="shared" si="4"/>
        <v>1.0454858578246153</v>
      </c>
      <c r="Q40" s="64">
        <v>7.0000000000000007E-2</v>
      </c>
      <c r="R40" s="65">
        <v>2</v>
      </c>
      <c r="W40" s="26">
        <v>37</v>
      </c>
      <c r="X40" s="9">
        <f t="shared" si="8"/>
        <v>0</v>
      </c>
      <c r="Y40" s="5">
        <f t="shared" si="5"/>
        <v>0</v>
      </c>
      <c r="AD40" s="15">
        <f t="shared" si="6"/>
        <v>3.8191042770240213E-2</v>
      </c>
    </row>
    <row r="41" spans="1:30" x14ac:dyDescent="0.35">
      <c r="A41" s="29">
        <v>42636</v>
      </c>
      <c r="B41" s="9">
        <v>803.13000499999998</v>
      </c>
      <c r="C41" s="9">
        <v>837.5</v>
      </c>
      <c r="D41" s="9">
        <v>797.15002400000003</v>
      </c>
      <c r="E41" s="9">
        <v>829.04998799999998</v>
      </c>
      <c r="F41" s="9">
        <v>829.04998799999998</v>
      </c>
      <c r="G41" s="5">
        <v>18168800</v>
      </c>
      <c r="I41" s="26">
        <v>38</v>
      </c>
      <c r="J41" s="9">
        <f t="shared" si="2"/>
        <v>2.9810900408506362E-2</v>
      </c>
      <c r="K41" s="5">
        <f t="shared" si="3"/>
        <v>1.0298109004085063</v>
      </c>
      <c r="M41" s="26">
        <v>38</v>
      </c>
      <c r="N41" s="9">
        <f t="shared" si="7"/>
        <v>3.0259693844766549E-2</v>
      </c>
      <c r="O41" s="5">
        <f t="shared" si="4"/>
        <v>1.0302596938447666</v>
      </c>
      <c r="Q41" s="64">
        <v>0.08</v>
      </c>
      <c r="R41" s="65">
        <v>0</v>
      </c>
      <c r="W41" s="26">
        <v>38</v>
      </c>
      <c r="X41" s="9">
        <f t="shared" si="8"/>
        <v>0</v>
      </c>
      <c r="Y41" s="5">
        <f t="shared" si="5"/>
        <v>0</v>
      </c>
      <c r="AD41" s="15">
        <f t="shared" si="6"/>
        <v>2.3520230093758324E-2</v>
      </c>
    </row>
    <row r="42" spans="1:30" x14ac:dyDescent="0.35">
      <c r="A42" s="29">
        <v>42643</v>
      </c>
      <c r="B42" s="9">
        <v>832.60998500000005</v>
      </c>
      <c r="C42" s="9">
        <v>847.21002199999998</v>
      </c>
      <c r="D42" s="9">
        <v>830.26000999999997</v>
      </c>
      <c r="E42" s="9">
        <v>841.65997300000004</v>
      </c>
      <c r="F42" s="9">
        <v>841.65997300000004</v>
      </c>
      <c r="G42" s="5">
        <v>16303400</v>
      </c>
      <c r="I42" s="27">
        <v>39</v>
      </c>
      <c r="J42" s="9">
        <f t="shared" si="2"/>
        <v>1.5095647665456053E-2</v>
      </c>
      <c r="K42" s="5">
        <f t="shared" si="3"/>
        <v>1.015095647665456</v>
      </c>
      <c r="M42" s="27">
        <v>39</v>
      </c>
      <c r="N42" s="9">
        <f t="shared" si="7"/>
        <v>1.5210162454040168E-2</v>
      </c>
      <c r="O42" s="5">
        <f t="shared" si="4"/>
        <v>1.0152101624540402</v>
      </c>
      <c r="Q42" s="64">
        <v>0.09</v>
      </c>
      <c r="R42" s="65">
        <v>0</v>
      </c>
      <c r="W42" s="27">
        <v>39</v>
      </c>
      <c r="X42" s="9">
        <f t="shared" si="8"/>
        <v>0</v>
      </c>
      <c r="Y42" s="5">
        <f t="shared" si="5"/>
        <v>0</v>
      </c>
      <c r="AD42" s="15">
        <f t="shared" si="6"/>
        <v>8.8049773507080167E-3</v>
      </c>
    </row>
    <row r="43" spans="1:30" x14ac:dyDescent="0.35">
      <c r="A43" s="29">
        <v>42650</v>
      </c>
      <c r="B43" s="9">
        <v>845.78997800000002</v>
      </c>
      <c r="C43" s="9">
        <v>845.95001200000002</v>
      </c>
      <c r="D43" s="9">
        <v>821.21002199999998</v>
      </c>
      <c r="E43" s="9">
        <v>829.28002900000001</v>
      </c>
      <c r="F43" s="9">
        <v>829.28002900000001</v>
      </c>
      <c r="G43" s="5">
        <v>13304200</v>
      </c>
      <c r="I43" s="27">
        <v>40</v>
      </c>
      <c r="J43" s="9">
        <f t="shared" si="2"/>
        <v>-1.4818210726948828E-2</v>
      </c>
      <c r="K43" s="5">
        <f t="shared" si="3"/>
        <v>0.98518178927305122</v>
      </c>
      <c r="M43" s="27">
        <v>40</v>
      </c>
      <c r="N43" s="9">
        <f t="shared" si="7"/>
        <v>-1.4708961334911935E-2</v>
      </c>
      <c r="O43" s="5">
        <f t="shared" si="4"/>
        <v>0.98529103866508805</v>
      </c>
      <c r="Q43" s="64">
        <v>0.1</v>
      </c>
      <c r="R43" s="65">
        <v>1</v>
      </c>
      <c r="W43" s="27">
        <v>40</v>
      </c>
      <c r="X43" s="9">
        <f t="shared" si="8"/>
        <v>-2.1108881041696864E-2</v>
      </c>
      <c r="Y43" s="5">
        <f t="shared" si="5"/>
        <v>4.455848588325093E-4</v>
      </c>
      <c r="AD43" s="15">
        <f t="shared" si="6"/>
        <v>2.1108881041696864E-2</v>
      </c>
    </row>
    <row r="44" spans="1:30" ht="16" thickBot="1" x14ac:dyDescent="0.4">
      <c r="A44" s="29">
        <v>42657</v>
      </c>
      <c r="B44" s="9">
        <v>835.080017</v>
      </c>
      <c r="C44" s="9">
        <v>835.73999000000003</v>
      </c>
      <c r="D44" s="9">
        <v>803.09997599999997</v>
      </c>
      <c r="E44" s="9">
        <v>810.32000700000003</v>
      </c>
      <c r="F44" s="9">
        <v>810.32000700000003</v>
      </c>
      <c r="G44" s="5">
        <v>14084800</v>
      </c>
      <c r="I44" s="26">
        <v>41</v>
      </c>
      <c r="J44" s="9">
        <f t="shared" si="2"/>
        <v>-2.3128649394386108E-2</v>
      </c>
      <c r="K44" s="5">
        <f t="shared" si="3"/>
        <v>0.97687135060561392</v>
      </c>
      <c r="M44" s="26">
        <v>41</v>
      </c>
      <c r="N44" s="9">
        <f t="shared" si="7"/>
        <v>-2.2863232366590588E-2</v>
      </c>
      <c r="O44" s="5">
        <f t="shared" si="4"/>
        <v>0.9771367676334094</v>
      </c>
      <c r="Q44" s="66" t="s">
        <v>116</v>
      </c>
      <c r="R44" s="67">
        <v>0</v>
      </c>
      <c r="W44" s="26">
        <v>41</v>
      </c>
      <c r="X44" s="9">
        <f t="shared" si="8"/>
        <v>-2.9419319709134147E-2</v>
      </c>
      <c r="Y44" s="5">
        <f t="shared" si="5"/>
        <v>8.6549637214824884E-4</v>
      </c>
      <c r="AD44" s="15">
        <f t="shared" si="6"/>
        <v>2.9419319709134147E-2</v>
      </c>
    </row>
    <row r="45" spans="1:30" x14ac:dyDescent="0.35">
      <c r="A45" s="29">
        <v>42664</v>
      </c>
      <c r="B45" s="9">
        <v>809.35998500000005</v>
      </c>
      <c r="C45" s="9">
        <v>843.09002699999996</v>
      </c>
      <c r="D45" s="9">
        <v>809</v>
      </c>
      <c r="E45" s="9">
        <v>818.35998500000005</v>
      </c>
      <c r="F45" s="9">
        <v>818.35998500000005</v>
      </c>
      <c r="G45" s="5">
        <v>21506800</v>
      </c>
      <c r="I45" s="26">
        <v>42</v>
      </c>
      <c r="J45" s="9">
        <f t="shared" si="2"/>
        <v>9.8730792411796386E-3</v>
      </c>
      <c r="K45" s="5">
        <f t="shared" si="3"/>
        <v>1.0098730792411796</v>
      </c>
      <c r="M45" s="26">
        <v>42</v>
      </c>
      <c r="N45" s="9">
        <f t="shared" si="7"/>
        <v>9.9219788855589974E-3</v>
      </c>
      <c r="O45" s="5">
        <f t="shared" si="4"/>
        <v>1.0099219788855589</v>
      </c>
      <c r="W45" s="26">
        <v>42</v>
      </c>
      <c r="X45" s="9">
        <f t="shared" si="8"/>
        <v>0</v>
      </c>
      <c r="Y45" s="5">
        <f t="shared" si="5"/>
        <v>0</v>
      </c>
      <c r="AD45" s="15">
        <f t="shared" si="6"/>
        <v>3.582408926431602E-3</v>
      </c>
    </row>
    <row r="46" spans="1:30" x14ac:dyDescent="0.35">
      <c r="A46" s="29">
        <v>42671</v>
      </c>
      <c r="B46" s="9">
        <v>782</v>
      </c>
      <c r="C46" s="9">
        <v>800.84002699999996</v>
      </c>
      <c r="D46" s="9">
        <v>763.54998799999998</v>
      </c>
      <c r="E46" s="9">
        <v>767.03002900000001</v>
      </c>
      <c r="F46" s="9">
        <v>767.03002900000001</v>
      </c>
      <c r="G46" s="5">
        <v>30458800</v>
      </c>
      <c r="I46" s="26">
        <v>43</v>
      </c>
      <c r="J46" s="9">
        <f t="shared" si="2"/>
        <v>-6.477636741882567E-2</v>
      </c>
      <c r="K46" s="5">
        <f t="shared" si="3"/>
        <v>0.93522363258117436</v>
      </c>
      <c r="M46" s="26">
        <v>43</v>
      </c>
      <c r="N46" s="9">
        <f t="shared" si="7"/>
        <v>-6.2722954373190712E-2</v>
      </c>
      <c r="O46" s="5">
        <f t="shared" si="4"/>
        <v>0.93727704562680925</v>
      </c>
      <c r="W46" s="26">
        <v>43</v>
      </c>
      <c r="X46" s="9">
        <f t="shared" si="8"/>
        <v>-7.1067037733573701E-2</v>
      </c>
      <c r="Y46" s="5">
        <f t="shared" si="5"/>
        <v>5.0505238522251883E-3</v>
      </c>
      <c r="AD46" s="15">
        <f t="shared" si="6"/>
        <v>7.1067037733573701E-2</v>
      </c>
    </row>
    <row r="47" spans="1:30" x14ac:dyDescent="0.35">
      <c r="A47" s="29">
        <v>42678</v>
      </c>
      <c r="B47" s="9">
        <v>762.78997800000002</v>
      </c>
      <c r="C47" s="9">
        <v>791.73999000000003</v>
      </c>
      <c r="D47" s="9">
        <v>717.70001200000002</v>
      </c>
      <c r="E47" s="9">
        <v>742.38000499999998</v>
      </c>
      <c r="F47" s="9">
        <v>742.38000499999998</v>
      </c>
      <c r="G47" s="5">
        <v>35789700</v>
      </c>
      <c r="I47" s="27">
        <v>44</v>
      </c>
      <c r="J47" s="9">
        <f t="shared" si="2"/>
        <v>-3.2664703650423829E-2</v>
      </c>
      <c r="K47" s="5">
        <f t="shared" si="3"/>
        <v>0.96733529634957616</v>
      </c>
      <c r="M47" s="27">
        <v>44</v>
      </c>
      <c r="N47" s="9">
        <f t="shared" si="7"/>
        <v>-3.2136973870680138E-2</v>
      </c>
      <c r="O47" s="5">
        <f t="shared" si="4"/>
        <v>0.96786302612931985</v>
      </c>
      <c r="W47" s="27">
        <v>44</v>
      </c>
      <c r="X47" s="9">
        <f t="shared" si="8"/>
        <v>-3.8955373965171868E-2</v>
      </c>
      <c r="Y47" s="5">
        <f t="shared" si="5"/>
        <v>1.5175211607663902E-3</v>
      </c>
      <c r="AD47" s="15">
        <f t="shared" si="6"/>
        <v>3.8955373965171868E-2</v>
      </c>
    </row>
    <row r="48" spans="1:30" x14ac:dyDescent="0.35">
      <c r="A48" s="29">
        <v>42685</v>
      </c>
      <c r="B48" s="9">
        <v>735.72997999999995</v>
      </c>
      <c r="C48" s="9">
        <v>757.5</v>
      </c>
      <c r="D48" s="9">
        <v>710.09997599999997</v>
      </c>
      <c r="E48" s="9">
        <v>756.40002400000003</v>
      </c>
      <c r="F48" s="9">
        <v>756.40002400000003</v>
      </c>
      <c r="G48" s="5">
        <v>27953300</v>
      </c>
      <c r="I48" s="27">
        <v>45</v>
      </c>
      <c r="J48" s="9">
        <f t="shared" si="2"/>
        <v>1.8709120324511136E-2</v>
      </c>
      <c r="K48" s="5">
        <f t="shared" si="3"/>
        <v>1.0187091203245111</v>
      </c>
      <c r="M48" s="27">
        <v>45</v>
      </c>
      <c r="N48" s="9">
        <f t="shared" si="7"/>
        <v>1.8885232502995616E-2</v>
      </c>
      <c r="O48" s="5">
        <f t="shared" si="4"/>
        <v>1.0188852325029956</v>
      </c>
      <c r="W48" s="27">
        <v>45</v>
      </c>
      <c r="X48" s="9">
        <f t="shared" si="8"/>
        <v>0</v>
      </c>
      <c r="Y48" s="5">
        <f t="shared" si="5"/>
        <v>0</v>
      </c>
      <c r="AD48" s="15">
        <f t="shared" si="6"/>
        <v>1.2418450009763099E-2</v>
      </c>
    </row>
    <row r="49" spans="1:30" x14ac:dyDescent="0.35">
      <c r="A49" s="29">
        <v>42692</v>
      </c>
      <c r="B49" s="9">
        <v>761</v>
      </c>
      <c r="C49" s="9">
        <v>792.40002400000003</v>
      </c>
      <c r="D49" s="9">
        <v>757.64001499999995</v>
      </c>
      <c r="E49" s="9">
        <v>780.11999500000002</v>
      </c>
      <c r="F49" s="9">
        <v>780.11999500000002</v>
      </c>
      <c r="G49" s="5">
        <v>17821800</v>
      </c>
      <c r="I49" s="26">
        <v>46</v>
      </c>
      <c r="J49" s="9">
        <f t="shared" si="2"/>
        <v>3.0877379081561667E-2</v>
      </c>
      <c r="K49" s="5">
        <f t="shared" si="3"/>
        <v>1.0308773790815617</v>
      </c>
      <c r="M49" s="26">
        <v>46</v>
      </c>
      <c r="N49" s="9">
        <f t="shared" si="7"/>
        <v>3.1359029941014367E-2</v>
      </c>
      <c r="O49" s="5">
        <f t="shared" si="4"/>
        <v>1.0313590299410145</v>
      </c>
      <c r="W49" s="26">
        <v>46</v>
      </c>
      <c r="X49" s="9">
        <f t="shared" si="8"/>
        <v>0</v>
      </c>
      <c r="Y49" s="5">
        <f t="shared" si="5"/>
        <v>0</v>
      </c>
      <c r="AD49" s="15">
        <f t="shared" si="6"/>
        <v>2.4586708766813632E-2</v>
      </c>
    </row>
    <row r="50" spans="1:30" x14ac:dyDescent="0.35">
      <c r="A50" s="29">
        <v>42699</v>
      </c>
      <c r="B50" s="9">
        <v>786.5</v>
      </c>
      <c r="C50" s="9">
        <v>786.75</v>
      </c>
      <c r="D50" s="9">
        <v>738.03002900000001</v>
      </c>
      <c r="E50" s="9">
        <v>743.65002400000003</v>
      </c>
      <c r="F50" s="9">
        <v>743.65002400000003</v>
      </c>
      <c r="G50" s="5">
        <v>18840100</v>
      </c>
      <c r="I50" s="26">
        <v>47</v>
      </c>
      <c r="J50" s="9">
        <f t="shared" si="2"/>
        <v>-4.7877221283254064E-2</v>
      </c>
      <c r="K50" s="5">
        <f t="shared" si="3"/>
        <v>0.95212277871674589</v>
      </c>
      <c r="M50" s="26">
        <v>47</v>
      </c>
      <c r="N50" s="9">
        <f t="shared" si="7"/>
        <v>-4.6749181194875006E-2</v>
      </c>
      <c r="O50" s="5">
        <f t="shared" si="4"/>
        <v>0.95325081880512497</v>
      </c>
      <c r="W50" s="26">
        <v>47</v>
      </c>
      <c r="X50" s="9">
        <f t="shared" si="8"/>
        <v>-5.4167891598002102E-2</v>
      </c>
      <c r="Y50" s="5">
        <f t="shared" si="5"/>
        <v>2.9341604801729065E-3</v>
      </c>
      <c r="AD50" s="15">
        <f t="shared" si="6"/>
        <v>5.4167891598002102E-2</v>
      </c>
    </row>
    <row r="51" spans="1:30" x14ac:dyDescent="0.35">
      <c r="A51" s="29">
        <v>42706</v>
      </c>
      <c r="B51" s="9">
        <v>743.40002400000003</v>
      </c>
      <c r="C51" s="9">
        <v>773.78997800000002</v>
      </c>
      <c r="D51" s="9">
        <v>736.70001200000002</v>
      </c>
      <c r="E51" s="9">
        <v>767.330017</v>
      </c>
      <c r="F51" s="9">
        <v>767.330017</v>
      </c>
      <c r="G51" s="5">
        <v>18545200</v>
      </c>
      <c r="I51" s="26">
        <v>48</v>
      </c>
      <c r="J51" s="9">
        <f t="shared" si="2"/>
        <v>3.1346452398520387E-2</v>
      </c>
      <c r="K51" s="5">
        <f t="shared" si="3"/>
        <v>1.0313464523985203</v>
      </c>
      <c r="M51" s="26">
        <v>48</v>
      </c>
      <c r="N51" s="9">
        <f t="shared" si="7"/>
        <v>3.1842926424755912E-2</v>
      </c>
      <c r="O51" s="5">
        <f t="shared" si="4"/>
        <v>1.0318429264247559</v>
      </c>
      <c r="W51" s="26">
        <v>48</v>
      </c>
      <c r="X51" s="9">
        <f t="shared" si="8"/>
        <v>0</v>
      </c>
      <c r="Y51" s="5">
        <f t="shared" si="5"/>
        <v>0</v>
      </c>
      <c r="AD51" s="15">
        <f t="shared" si="6"/>
        <v>2.5055782083772349E-2</v>
      </c>
    </row>
    <row r="52" spans="1:30" x14ac:dyDescent="0.35">
      <c r="A52" s="29">
        <v>42713</v>
      </c>
      <c r="B52" s="9">
        <v>770</v>
      </c>
      <c r="C52" s="9">
        <v>782.46002199999998</v>
      </c>
      <c r="D52" s="9">
        <v>757.20001200000002</v>
      </c>
      <c r="E52" s="9">
        <v>761</v>
      </c>
      <c r="F52" s="9">
        <v>761</v>
      </c>
      <c r="G52" s="5">
        <v>19976800</v>
      </c>
      <c r="I52" s="27">
        <v>49</v>
      </c>
      <c r="J52" s="9">
        <f t="shared" si="2"/>
        <v>-8.283620848687839E-3</v>
      </c>
      <c r="K52" s="5">
        <f t="shared" si="3"/>
        <v>0.99171637915131217</v>
      </c>
      <c r="M52" s="27">
        <v>49</v>
      </c>
      <c r="N52" s="9">
        <f t="shared" si="7"/>
        <v>-8.2494062004093323E-3</v>
      </c>
      <c r="O52" s="5">
        <f t="shared" si="4"/>
        <v>0.99175059379959063</v>
      </c>
      <c r="W52" s="27">
        <v>49</v>
      </c>
      <c r="X52" s="9">
        <f t="shared" si="8"/>
        <v>-1.4574291163435876E-2</v>
      </c>
      <c r="Y52" s="5">
        <f t="shared" si="5"/>
        <v>2.1240996291660506E-4</v>
      </c>
      <c r="AD52" s="15">
        <f t="shared" si="6"/>
        <v>1.4574291163435876E-2</v>
      </c>
    </row>
    <row r="53" spans="1:30" x14ac:dyDescent="0.35">
      <c r="A53" s="29">
        <v>42720</v>
      </c>
      <c r="B53" s="9">
        <v>765</v>
      </c>
      <c r="C53" s="9">
        <v>774.39001499999995</v>
      </c>
      <c r="D53" s="9">
        <v>754</v>
      </c>
      <c r="E53" s="9">
        <v>766.34002699999996</v>
      </c>
      <c r="F53" s="9">
        <v>766.34002699999996</v>
      </c>
      <c r="G53" s="5">
        <v>15233700</v>
      </c>
      <c r="I53" s="27">
        <v>50</v>
      </c>
      <c r="J53" s="9">
        <f t="shared" si="2"/>
        <v>6.9926128624856147E-3</v>
      </c>
      <c r="K53" s="5">
        <f t="shared" si="3"/>
        <v>1.0069926128624855</v>
      </c>
      <c r="M53" s="27">
        <v>50</v>
      </c>
      <c r="N53" s="9">
        <f t="shared" si="7"/>
        <v>7.0171182654401622E-3</v>
      </c>
      <c r="O53" s="5">
        <f t="shared" si="4"/>
        <v>1.0070171182654402</v>
      </c>
      <c r="W53" s="27">
        <v>50</v>
      </c>
      <c r="X53" s="9">
        <f t="shared" si="8"/>
        <v>0</v>
      </c>
      <c r="Y53" s="5">
        <f t="shared" si="5"/>
        <v>0</v>
      </c>
      <c r="AD53" s="15">
        <f t="shared" si="6"/>
        <v>7.0194254773757805E-4</v>
      </c>
    </row>
    <row r="54" spans="1:30" x14ac:dyDescent="0.35">
      <c r="A54" s="29">
        <v>42727</v>
      </c>
      <c r="B54" s="9">
        <v>764.54998799999998</v>
      </c>
      <c r="C54" s="9">
        <v>780</v>
      </c>
      <c r="D54" s="9">
        <v>757.98999000000003</v>
      </c>
      <c r="E54" s="9">
        <v>765.15002400000003</v>
      </c>
      <c r="F54" s="9">
        <v>765.15002400000003</v>
      </c>
      <c r="G54" s="5">
        <v>11070100</v>
      </c>
      <c r="I54" s="26">
        <v>51</v>
      </c>
      <c r="J54" s="9">
        <f t="shared" si="2"/>
        <v>-1.5540463207279443E-3</v>
      </c>
      <c r="K54" s="5">
        <f t="shared" si="3"/>
        <v>0.99844595367927202</v>
      </c>
      <c r="M54" s="26">
        <v>51</v>
      </c>
      <c r="N54" s="9">
        <f t="shared" si="7"/>
        <v>-1.5528394160206555E-3</v>
      </c>
      <c r="O54" s="5">
        <f t="shared" si="4"/>
        <v>0.99844716058397931</v>
      </c>
      <c r="W54" s="26">
        <v>51</v>
      </c>
      <c r="X54" s="9">
        <f t="shared" si="8"/>
        <v>-7.8447166354759807E-3</v>
      </c>
      <c r="Y54" s="5">
        <f t="shared" si="5"/>
        <v>6.153957909091359E-5</v>
      </c>
      <c r="AD54" s="15">
        <f t="shared" si="6"/>
        <v>7.8447166354759807E-3</v>
      </c>
    </row>
    <row r="55" spans="1:30" x14ac:dyDescent="0.35">
      <c r="A55" s="29">
        <v>42734</v>
      </c>
      <c r="B55" s="9">
        <v>766.46997099999999</v>
      </c>
      <c r="C55" s="9">
        <v>782.40002400000003</v>
      </c>
      <c r="D55" s="9">
        <v>747.70001200000002</v>
      </c>
      <c r="E55" s="9">
        <v>780.45001200000002</v>
      </c>
      <c r="F55" s="9">
        <v>780.45001200000002</v>
      </c>
      <c r="G55" s="5">
        <v>16001100</v>
      </c>
      <c r="I55" s="26">
        <v>52</v>
      </c>
      <c r="J55" s="9">
        <f t="shared" si="2"/>
        <v>1.9798767376723238E-2</v>
      </c>
      <c r="K55" s="5">
        <f t="shared" si="3"/>
        <v>1.0197987673767233</v>
      </c>
      <c r="M55" s="26">
        <v>52</v>
      </c>
      <c r="N55" s="9">
        <f t="shared" si="7"/>
        <v>1.9996062889752957E-2</v>
      </c>
      <c r="O55" s="5">
        <f t="shared" si="4"/>
        <v>1.0199960628897529</v>
      </c>
      <c r="W55" s="26">
        <v>52</v>
      </c>
      <c r="X55" s="9">
        <f t="shared" si="8"/>
        <v>0</v>
      </c>
      <c r="Y55" s="5">
        <f t="shared" si="5"/>
        <v>0</v>
      </c>
      <c r="AD55" s="15">
        <f t="shared" si="6"/>
        <v>1.3508097061975201E-2</v>
      </c>
    </row>
    <row r="56" spans="1:30" x14ac:dyDescent="0.35">
      <c r="A56" s="29">
        <v>42741</v>
      </c>
      <c r="B56" s="9">
        <v>782.35998500000005</v>
      </c>
      <c r="C56" s="9">
        <v>814.13000499999998</v>
      </c>
      <c r="D56" s="9">
        <v>778.47997999999995</v>
      </c>
      <c r="E56" s="9">
        <v>813.64001499999995</v>
      </c>
      <c r="F56" s="9">
        <v>813.64001499999995</v>
      </c>
      <c r="G56" s="5">
        <v>19851400</v>
      </c>
      <c r="I56" s="26">
        <v>53</v>
      </c>
      <c r="J56" s="9">
        <f t="shared" si="2"/>
        <v>4.1647334389790999E-2</v>
      </c>
      <c r="K56" s="5">
        <f t="shared" si="3"/>
        <v>1.041647334389791</v>
      </c>
      <c r="M56" s="26">
        <v>53</v>
      </c>
      <c r="N56" s="9">
        <f t="shared" si="7"/>
        <v>4.2526750579382315E-2</v>
      </c>
      <c r="O56" s="5">
        <f t="shared" si="4"/>
        <v>1.0425267505793823</v>
      </c>
      <c r="W56" s="26">
        <v>53</v>
      </c>
      <c r="X56" s="9">
        <f t="shared" si="8"/>
        <v>0</v>
      </c>
      <c r="Y56" s="5">
        <f t="shared" si="5"/>
        <v>0</v>
      </c>
      <c r="AD56" s="15">
        <f t="shared" si="6"/>
        <v>3.5356664075042961E-2</v>
      </c>
    </row>
    <row r="57" spans="1:30" x14ac:dyDescent="0.35">
      <c r="A57" s="29">
        <v>42748</v>
      </c>
      <c r="B57" s="9">
        <v>814.32000700000003</v>
      </c>
      <c r="C57" s="9">
        <v>821.65002400000003</v>
      </c>
      <c r="D57" s="9">
        <v>803.44000200000005</v>
      </c>
      <c r="E57" s="9">
        <v>809.03997800000002</v>
      </c>
      <c r="F57" s="9">
        <v>809.03997800000002</v>
      </c>
      <c r="G57" s="5">
        <v>12346300</v>
      </c>
      <c r="I57" s="27">
        <v>54</v>
      </c>
      <c r="J57" s="9">
        <f t="shared" si="2"/>
        <v>-5.669693768765572E-3</v>
      </c>
      <c r="K57" s="5">
        <f t="shared" si="3"/>
        <v>0.99433030623123442</v>
      </c>
      <c r="M57" s="27">
        <v>54</v>
      </c>
      <c r="N57" s="9">
        <f t="shared" si="7"/>
        <v>-5.6536513878314223E-3</v>
      </c>
      <c r="O57" s="5">
        <f t="shared" si="4"/>
        <v>0.99434634861216853</v>
      </c>
      <c r="W57" s="27">
        <v>54</v>
      </c>
      <c r="X57" s="9">
        <f t="shared" si="8"/>
        <v>-1.1960364083513609E-2</v>
      </c>
      <c r="Y57" s="5">
        <f t="shared" si="5"/>
        <v>1.4305030901020234E-4</v>
      </c>
      <c r="AD57" s="15">
        <f t="shared" si="6"/>
        <v>1.1960364083513609E-2</v>
      </c>
    </row>
    <row r="58" spans="1:30" x14ac:dyDescent="0.35">
      <c r="A58" s="29">
        <v>42755</v>
      </c>
      <c r="B58" s="9">
        <v>815.28002900000001</v>
      </c>
      <c r="C58" s="9">
        <v>843.84002699999996</v>
      </c>
      <c r="D58" s="9">
        <v>805.080017</v>
      </c>
      <c r="E58" s="9">
        <v>839.15002400000003</v>
      </c>
      <c r="F58" s="9">
        <v>839.15002400000003</v>
      </c>
      <c r="G58" s="5">
        <v>16654300</v>
      </c>
      <c r="I58" s="27">
        <v>55</v>
      </c>
      <c r="J58" s="9">
        <f t="shared" si="2"/>
        <v>3.6541170953364802E-2</v>
      </c>
      <c r="K58" s="5">
        <f t="shared" si="3"/>
        <v>1.0365411709533647</v>
      </c>
      <c r="M58" s="27">
        <v>55</v>
      </c>
      <c r="N58" s="9">
        <f t="shared" si="7"/>
        <v>3.7217006351693553E-2</v>
      </c>
      <c r="O58" s="5">
        <f t="shared" si="4"/>
        <v>1.0372170063516934</v>
      </c>
      <c r="W58" s="27">
        <v>55</v>
      </c>
      <c r="X58" s="9">
        <f t="shared" si="8"/>
        <v>0</v>
      </c>
      <c r="Y58" s="5">
        <f t="shared" si="5"/>
        <v>0</v>
      </c>
      <c r="AD58" s="15">
        <f t="shared" si="6"/>
        <v>3.0250500638616763E-2</v>
      </c>
    </row>
    <row r="59" spans="1:30" x14ac:dyDescent="0.35">
      <c r="A59" s="29">
        <v>42762</v>
      </c>
      <c r="B59" s="9">
        <v>839</v>
      </c>
      <c r="C59" s="9">
        <v>842.48999000000003</v>
      </c>
      <c r="D59" s="9">
        <v>816.38000499999998</v>
      </c>
      <c r="E59" s="9">
        <v>839.95001200000002</v>
      </c>
      <c r="F59" s="9">
        <v>839.95001200000002</v>
      </c>
      <c r="G59" s="5">
        <v>21083900</v>
      </c>
      <c r="I59" s="26">
        <v>56</v>
      </c>
      <c r="J59" s="9">
        <f t="shared" si="2"/>
        <v>9.528771882306447E-4</v>
      </c>
      <c r="K59" s="5">
        <f t="shared" si="3"/>
        <v>1.0009528771882306</v>
      </c>
      <c r="M59" s="26">
        <v>56</v>
      </c>
      <c r="N59" s="9">
        <f t="shared" si="7"/>
        <v>9.5333131993092189E-4</v>
      </c>
      <c r="O59" s="5">
        <f t="shared" si="4"/>
        <v>1.000953331319931</v>
      </c>
      <c r="W59" s="26">
        <v>56</v>
      </c>
      <c r="X59" s="9">
        <f t="shared" si="8"/>
        <v>-5.3377931265173916E-3</v>
      </c>
      <c r="Y59" s="5">
        <f t="shared" si="5"/>
        <v>2.849203546149631E-5</v>
      </c>
      <c r="AD59" s="15">
        <f t="shared" si="6"/>
        <v>5.3377931265173916E-3</v>
      </c>
    </row>
    <row r="60" spans="1:30" x14ac:dyDescent="0.35">
      <c r="A60" s="29">
        <v>42769</v>
      </c>
      <c r="B60" s="9">
        <v>806.71997099999999</v>
      </c>
      <c r="C60" s="9">
        <v>825</v>
      </c>
      <c r="D60" s="9">
        <v>803</v>
      </c>
      <c r="E60" s="9">
        <v>821.35998500000005</v>
      </c>
      <c r="F60" s="9">
        <v>821.35998500000005</v>
      </c>
      <c r="G60" s="5">
        <v>23575100</v>
      </c>
      <c r="I60" s="26">
        <v>57</v>
      </c>
      <c r="J60" s="9">
        <f t="shared" si="2"/>
        <v>-2.2380895814472699E-2</v>
      </c>
      <c r="K60" s="5">
        <f t="shared" si="3"/>
        <v>0.97761910418552733</v>
      </c>
      <c r="M60" s="26">
        <v>57</v>
      </c>
      <c r="N60" s="9">
        <f t="shared" si="7"/>
        <v>-2.2132301606538896E-2</v>
      </c>
      <c r="O60" s="5">
        <f t="shared" si="4"/>
        <v>0.9778676983934611</v>
      </c>
      <c r="W60" s="26">
        <v>57</v>
      </c>
      <c r="X60" s="9">
        <f t="shared" si="8"/>
        <v>-2.8671566129220734E-2</v>
      </c>
      <c r="Y60" s="5">
        <f t="shared" si="5"/>
        <v>8.220587043022776E-4</v>
      </c>
      <c r="AD60" s="15">
        <f t="shared" si="6"/>
        <v>2.8671566129220734E-2</v>
      </c>
    </row>
    <row r="61" spans="1:30" x14ac:dyDescent="0.35">
      <c r="A61" s="29">
        <v>42776</v>
      </c>
      <c r="B61" s="9">
        <v>823.82000700000003</v>
      </c>
      <c r="C61" s="9">
        <v>845</v>
      </c>
      <c r="D61" s="9">
        <v>822.84997599999997</v>
      </c>
      <c r="E61" s="9">
        <v>844.14001499999995</v>
      </c>
      <c r="F61" s="9">
        <v>844.14001499999995</v>
      </c>
      <c r="G61" s="5">
        <v>15073700</v>
      </c>
      <c r="I61" s="26">
        <v>58</v>
      </c>
      <c r="J61" s="9">
        <f t="shared" si="2"/>
        <v>2.7356890658425774E-2</v>
      </c>
      <c r="K61" s="5">
        <f t="shared" si="3"/>
        <v>1.0273568906584258</v>
      </c>
      <c r="M61" s="26">
        <v>58</v>
      </c>
      <c r="N61" s="9">
        <f t="shared" si="7"/>
        <v>2.7734526171249864E-2</v>
      </c>
      <c r="O61" s="5">
        <f t="shared" si="4"/>
        <v>1.0277345261712498</v>
      </c>
      <c r="W61" s="26">
        <v>58</v>
      </c>
      <c r="X61" s="9">
        <f t="shared" si="8"/>
        <v>0</v>
      </c>
      <c r="Y61" s="5">
        <f t="shared" si="5"/>
        <v>0</v>
      </c>
      <c r="AD61" s="15">
        <f t="shared" si="6"/>
        <v>2.1066220343677736E-2</v>
      </c>
    </row>
    <row r="62" spans="1:30" x14ac:dyDescent="0.35">
      <c r="A62" s="29">
        <v>42783</v>
      </c>
      <c r="B62" s="9">
        <v>842</v>
      </c>
      <c r="C62" s="9">
        <v>860.85998500000005</v>
      </c>
      <c r="D62" s="9">
        <v>840.72997999999995</v>
      </c>
      <c r="E62" s="9">
        <v>852.19000200000005</v>
      </c>
      <c r="F62" s="9">
        <v>852.19000200000005</v>
      </c>
      <c r="G62" s="5">
        <v>12699000</v>
      </c>
      <c r="I62" s="27">
        <v>59</v>
      </c>
      <c r="J62" s="9">
        <f t="shared" si="2"/>
        <v>9.4911336224540992E-3</v>
      </c>
      <c r="K62" s="5">
        <f t="shared" si="3"/>
        <v>1.0094911336224541</v>
      </c>
      <c r="M62" s="27">
        <v>59</v>
      </c>
      <c r="N62" s="9">
        <f t="shared" si="7"/>
        <v>9.5363172660403988E-3</v>
      </c>
      <c r="O62" s="5">
        <f t="shared" si="4"/>
        <v>1.0095363172660403</v>
      </c>
      <c r="W62" s="27">
        <v>59</v>
      </c>
      <c r="X62" s="9">
        <f t="shared" si="8"/>
        <v>0</v>
      </c>
      <c r="Y62" s="5">
        <f t="shared" si="5"/>
        <v>0</v>
      </c>
      <c r="AD62" s="15">
        <f t="shared" si="6"/>
        <v>3.2004633077060626E-3</v>
      </c>
    </row>
    <row r="63" spans="1:30" x14ac:dyDescent="0.35">
      <c r="A63" s="29">
        <v>42790</v>
      </c>
      <c r="B63" s="9">
        <v>844.69000200000005</v>
      </c>
      <c r="C63" s="9">
        <v>854.830017</v>
      </c>
      <c r="D63" s="9">
        <v>837.75</v>
      </c>
      <c r="E63" s="9">
        <v>848.90997300000004</v>
      </c>
      <c r="F63" s="9">
        <v>848.90997300000004</v>
      </c>
      <c r="G63" s="5">
        <v>14087500</v>
      </c>
      <c r="I63" s="27">
        <v>60</v>
      </c>
      <c r="J63" s="9">
        <f t="shared" si="2"/>
        <v>-3.8563671896241296E-3</v>
      </c>
      <c r="K63" s="5">
        <f t="shared" si="3"/>
        <v>0.99614363281037588</v>
      </c>
      <c r="M63" s="27">
        <v>60</v>
      </c>
      <c r="N63" s="9">
        <f t="shared" si="7"/>
        <v>-3.8489409548365166E-3</v>
      </c>
      <c r="O63" s="5">
        <f t="shared" si="4"/>
        <v>0.99615105904516343</v>
      </c>
      <c r="W63" s="27">
        <v>60</v>
      </c>
      <c r="X63" s="9">
        <f t="shared" si="8"/>
        <v>-1.0147037504372167E-2</v>
      </c>
      <c r="Y63" s="5">
        <f t="shared" si="5"/>
        <v>1.0296237011513532E-4</v>
      </c>
      <c r="AD63" s="15">
        <f t="shared" si="6"/>
        <v>1.0147037504372167E-2</v>
      </c>
    </row>
    <row r="64" spans="1:30" x14ac:dyDescent="0.35">
      <c r="A64" s="29">
        <v>42797</v>
      </c>
      <c r="B64" s="9">
        <v>847.20001200000002</v>
      </c>
      <c r="C64" s="9">
        <v>856.40002400000003</v>
      </c>
      <c r="D64" s="9">
        <v>841.11999500000002</v>
      </c>
      <c r="E64" s="9">
        <v>853</v>
      </c>
      <c r="F64" s="9">
        <v>853</v>
      </c>
      <c r="G64" s="5">
        <v>11133800</v>
      </c>
      <c r="I64" s="26">
        <v>61</v>
      </c>
      <c r="J64" s="9">
        <f t="shared" si="2"/>
        <v>4.8064056721080052E-3</v>
      </c>
      <c r="K64" s="5">
        <f t="shared" si="3"/>
        <v>1.004806405672108</v>
      </c>
      <c r="M64" s="26">
        <v>61</v>
      </c>
      <c r="N64" s="9">
        <f t="shared" si="7"/>
        <v>4.8179749680004802E-3</v>
      </c>
      <c r="O64" s="5">
        <f t="shared" si="4"/>
        <v>1.0048179749680004</v>
      </c>
      <c r="W64" s="26">
        <v>61</v>
      </c>
      <c r="X64" s="9">
        <f t="shared" si="8"/>
        <v>-1.4842646426400314E-3</v>
      </c>
      <c r="Y64" s="5">
        <f t="shared" si="5"/>
        <v>2.2030415293913399E-6</v>
      </c>
      <c r="AD64" s="15">
        <f t="shared" si="6"/>
        <v>1.4842646426400314E-3</v>
      </c>
    </row>
    <row r="65" spans="1:30" x14ac:dyDescent="0.35">
      <c r="A65" s="29">
        <v>42804</v>
      </c>
      <c r="B65" s="9">
        <v>857</v>
      </c>
      <c r="C65" s="9">
        <v>857.34997599999997</v>
      </c>
      <c r="D65" s="9">
        <v>847.10998500000005</v>
      </c>
      <c r="E65" s="9">
        <v>853.419983</v>
      </c>
      <c r="F65" s="9">
        <v>853.419983</v>
      </c>
      <c r="G65" s="5">
        <v>10881200</v>
      </c>
      <c r="I65" s="26">
        <v>62</v>
      </c>
      <c r="J65" s="9">
        <f t="shared" si="2"/>
        <v>4.9223873684580636E-4</v>
      </c>
      <c r="K65" s="5">
        <f t="shared" si="3"/>
        <v>1.0004922387368458</v>
      </c>
      <c r="M65" s="26">
        <v>62</v>
      </c>
      <c r="N65" s="9">
        <f t="shared" si="7"/>
        <v>4.9235990621336698E-4</v>
      </c>
      <c r="O65" s="5">
        <f t="shared" si="4"/>
        <v>1.0004923599062134</v>
      </c>
      <c r="W65" s="26">
        <v>62</v>
      </c>
      <c r="X65" s="9">
        <f t="shared" si="8"/>
        <v>-5.7984315779022301E-3</v>
      </c>
      <c r="Y65" s="5">
        <f t="shared" si="5"/>
        <v>3.3621808763613747E-5</v>
      </c>
      <c r="AD65" s="15">
        <f t="shared" si="6"/>
        <v>5.7984315779022301E-3</v>
      </c>
    </row>
    <row r="66" spans="1:30" x14ac:dyDescent="0.35">
      <c r="A66" s="29">
        <v>42811</v>
      </c>
      <c r="B66" s="9">
        <v>853.48999000000003</v>
      </c>
      <c r="C66" s="9">
        <v>862.79998799999998</v>
      </c>
      <c r="D66" s="9">
        <v>839.04998799999998</v>
      </c>
      <c r="E66" s="9">
        <v>847.38000499999998</v>
      </c>
      <c r="F66" s="9">
        <v>847.38000499999998</v>
      </c>
      <c r="G66" s="5">
        <v>14661700</v>
      </c>
      <c r="I66" s="26">
        <v>63</v>
      </c>
      <c r="J66" s="9">
        <f t="shared" si="2"/>
        <v>-7.1025440189569191E-3</v>
      </c>
      <c r="K66" s="5">
        <f t="shared" si="3"/>
        <v>0.99289745598104306</v>
      </c>
      <c r="M66" s="26">
        <v>63</v>
      </c>
      <c r="N66" s="9">
        <f t="shared" si="7"/>
        <v>-7.0773805632812553E-3</v>
      </c>
      <c r="O66" s="5">
        <f t="shared" si="4"/>
        <v>0.99292261943671878</v>
      </c>
      <c r="W66" s="26">
        <v>63</v>
      </c>
      <c r="X66" s="9">
        <f t="shared" si="8"/>
        <v>-1.3393214333704957E-2</v>
      </c>
      <c r="Y66" s="5">
        <f t="shared" si="5"/>
        <v>1.7937819018855989E-4</v>
      </c>
      <c r="AD66" s="15">
        <f t="shared" si="6"/>
        <v>1.3393214333704957E-2</v>
      </c>
    </row>
    <row r="67" spans="1:30" x14ac:dyDescent="0.35">
      <c r="A67" s="29">
        <v>42818</v>
      </c>
      <c r="B67" s="9">
        <v>851.67999299999997</v>
      </c>
      <c r="C67" s="9">
        <v>877.05999799999995</v>
      </c>
      <c r="D67" s="9">
        <v>833.5</v>
      </c>
      <c r="E67" s="9">
        <v>876.34002699999996</v>
      </c>
      <c r="F67" s="9">
        <v>876.34002699999996</v>
      </c>
      <c r="G67" s="5">
        <v>15184200</v>
      </c>
      <c r="I67" s="27">
        <v>64</v>
      </c>
      <c r="J67" s="9">
        <f t="shared" si="2"/>
        <v>3.3604932088532359E-2</v>
      </c>
      <c r="K67" s="5">
        <f t="shared" si="3"/>
        <v>1.0336049320885323</v>
      </c>
      <c r="M67" s="27">
        <v>64</v>
      </c>
      <c r="N67" s="9">
        <f t="shared" si="7"/>
        <v>3.4175956275956716E-2</v>
      </c>
      <c r="O67" s="5">
        <f t="shared" si="4"/>
        <v>1.0341759562759567</v>
      </c>
      <c r="W67" s="27">
        <v>64</v>
      </c>
      <c r="X67" s="9">
        <f t="shared" si="8"/>
        <v>0</v>
      </c>
      <c r="Y67" s="5">
        <f t="shared" si="5"/>
        <v>0</v>
      </c>
      <c r="AD67" s="15">
        <f t="shared" si="6"/>
        <v>2.7314261773784321E-2</v>
      </c>
    </row>
    <row r="68" spans="1:30" x14ac:dyDescent="0.35">
      <c r="A68" s="29">
        <v>42825</v>
      </c>
      <c r="B68" s="9">
        <v>877</v>
      </c>
      <c r="C68" s="9">
        <v>923.71997099999999</v>
      </c>
      <c r="D68" s="9">
        <v>876.65002400000003</v>
      </c>
      <c r="E68" s="9">
        <v>898.28002900000001</v>
      </c>
      <c r="F68" s="9">
        <v>898.28002900000001</v>
      </c>
      <c r="G68" s="5">
        <v>26217100</v>
      </c>
      <c r="I68" s="27">
        <v>65</v>
      </c>
      <c r="J68" s="9">
        <f t="shared" si="2"/>
        <v>2.4727681696160159E-2</v>
      </c>
      <c r="K68" s="5">
        <f t="shared" si="3"/>
        <v>1.0247276816961601</v>
      </c>
      <c r="M68" s="27">
        <v>65</v>
      </c>
      <c r="N68" s="9">
        <f t="shared" ref="N68:N99" si="9">(F68-F67)/F67</f>
        <v>2.503594646373496E-2</v>
      </c>
      <c r="O68" s="5">
        <f t="shared" si="4"/>
        <v>1.0250359464637349</v>
      </c>
      <c r="W68" s="27">
        <v>65</v>
      </c>
      <c r="X68" s="9">
        <f t="shared" ref="X68:X99" si="10">IF(J68&lt;$R$3,(J68-$R$3),0)</f>
        <v>0</v>
      </c>
      <c r="Y68" s="5">
        <f t="shared" si="5"/>
        <v>0</v>
      </c>
      <c r="AD68" s="15">
        <f t="shared" si="6"/>
        <v>1.843701138141212E-2</v>
      </c>
    </row>
    <row r="69" spans="1:30" x14ac:dyDescent="0.35">
      <c r="A69" s="29">
        <v>42832</v>
      </c>
      <c r="B69" s="9">
        <v>899.65002400000003</v>
      </c>
      <c r="C69" s="9">
        <v>911.23999000000003</v>
      </c>
      <c r="D69" s="9">
        <v>884.48999000000003</v>
      </c>
      <c r="E69" s="9">
        <v>884.669983</v>
      </c>
      <c r="F69" s="9">
        <v>884.669983</v>
      </c>
      <c r="G69" s="5">
        <v>15538600</v>
      </c>
      <c r="I69" s="26">
        <v>66</v>
      </c>
      <c r="J69" s="9">
        <f t="shared" ref="J69:J107" si="11">LN(F69/F68)</f>
        <v>-1.5267181096007781E-2</v>
      </c>
      <c r="K69" s="5">
        <f t="shared" ref="K69:K107" si="12">J69+1</f>
        <v>0.98473281890399222</v>
      </c>
      <c r="M69" s="26">
        <v>66</v>
      </c>
      <c r="N69" s="9">
        <f t="shared" si="9"/>
        <v>-1.515122852631071E-2</v>
      </c>
      <c r="O69" s="5">
        <f t="shared" ref="O69:O107" si="13">N69+1</f>
        <v>0.98484877147368932</v>
      </c>
      <c r="W69" s="26">
        <v>66</v>
      </c>
      <c r="X69" s="9">
        <f t="shared" si="10"/>
        <v>-2.1557851410755818E-2</v>
      </c>
      <c r="Y69" s="5">
        <f t="shared" ref="Y69:Y107" si="14">X69^2</f>
        <v>4.647409574482266E-4</v>
      </c>
      <c r="AD69" s="15">
        <f t="shared" ref="AD69:AD107" si="15">ABS(J69-$R$3)</f>
        <v>2.1557851410755818E-2</v>
      </c>
    </row>
    <row r="70" spans="1:30" x14ac:dyDescent="0.35">
      <c r="A70" s="29">
        <v>42839</v>
      </c>
      <c r="B70" s="9">
        <v>887.5</v>
      </c>
      <c r="C70" s="9">
        <v>910.5</v>
      </c>
      <c r="D70" s="9">
        <v>887.5</v>
      </c>
      <c r="E70" s="9">
        <v>902.05999799999995</v>
      </c>
      <c r="F70" s="9">
        <v>902.05999799999995</v>
      </c>
      <c r="G70" s="5">
        <v>11538500</v>
      </c>
      <c r="I70" s="26">
        <v>67</v>
      </c>
      <c r="J70" s="9">
        <f t="shared" si="11"/>
        <v>1.9466359581949724E-2</v>
      </c>
      <c r="K70" s="5">
        <f t="shared" si="12"/>
        <v>1.0194663595819498</v>
      </c>
      <c r="M70" s="26">
        <v>67</v>
      </c>
      <c r="N70" s="9">
        <f t="shared" si="9"/>
        <v>1.965706459376948E-2</v>
      </c>
      <c r="O70" s="5">
        <f t="shared" si="13"/>
        <v>1.0196570645937695</v>
      </c>
      <c r="W70" s="26">
        <v>67</v>
      </c>
      <c r="X70" s="9">
        <f t="shared" si="10"/>
        <v>0</v>
      </c>
      <c r="Y70" s="5">
        <f t="shared" si="14"/>
        <v>0</v>
      </c>
      <c r="AD70" s="15">
        <f t="shared" si="15"/>
        <v>1.3175689267201687E-2</v>
      </c>
    </row>
    <row r="71" spans="1:30" x14ac:dyDescent="0.35">
      <c r="A71" s="29">
        <v>42846</v>
      </c>
      <c r="B71" s="9">
        <v>902.669983</v>
      </c>
      <c r="C71" s="9">
        <v>921.85998500000005</v>
      </c>
      <c r="D71" s="9">
        <v>896.77002000000005</v>
      </c>
      <c r="E71" s="9">
        <v>918.38000499999998</v>
      </c>
      <c r="F71" s="9">
        <v>918.38000499999998</v>
      </c>
      <c r="G71" s="5">
        <v>16838400</v>
      </c>
      <c r="I71" s="26">
        <v>68</v>
      </c>
      <c r="J71" s="9">
        <f t="shared" si="11"/>
        <v>1.7930219288862161E-2</v>
      </c>
      <c r="K71" s="5">
        <f t="shared" si="12"/>
        <v>1.0179302192888622</v>
      </c>
      <c r="M71" s="26">
        <v>68</v>
      </c>
      <c r="N71" s="9">
        <f t="shared" si="9"/>
        <v>1.8091930732084222E-2</v>
      </c>
      <c r="O71" s="5">
        <f t="shared" si="13"/>
        <v>1.0180919307320841</v>
      </c>
      <c r="W71" s="26">
        <v>68</v>
      </c>
      <c r="X71" s="9">
        <f t="shared" si="10"/>
        <v>0</v>
      </c>
      <c r="Y71" s="5">
        <f t="shared" si="14"/>
        <v>0</v>
      </c>
      <c r="AD71" s="15">
        <f t="shared" si="15"/>
        <v>1.1639548974114124E-2</v>
      </c>
    </row>
    <row r="72" spans="1:30" x14ac:dyDescent="0.35">
      <c r="A72" s="29">
        <v>42853</v>
      </c>
      <c r="B72" s="9">
        <v>948.830017</v>
      </c>
      <c r="C72" s="9">
        <v>954.40002400000003</v>
      </c>
      <c r="D72" s="9">
        <v>924.330017</v>
      </c>
      <c r="E72" s="9">
        <v>937.53002900000001</v>
      </c>
      <c r="F72" s="9">
        <v>937.53002900000001</v>
      </c>
      <c r="G72" s="5">
        <v>22652200</v>
      </c>
      <c r="I72" s="27">
        <v>69</v>
      </c>
      <c r="J72" s="9">
        <f t="shared" si="11"/>
        <v>2.0637534495855064E-2</v>
      </c>
      <c r="K72" s="5">
        <f t="shared" si="12"/>
        <v>1.0206375344958551</v>
      </c>
      <c r="M72" s="27">
        <v>69</v>
      </c>
      <c r="N72" s="9">
        <f t="shared" si="9"/>
        <v>2.0851960948344069E-2</v>
      </c>
      <c r="O72" s="5">
        <f t="shared" si="13"/>
        <v>1.020851960948344</v>
      </c>
      <c r="W72" s="27">
        <v>69</v>
      </c>
      <c r="X72" s="9">
        <f t="shared" si="10"/>
        <v>0</v>
      </c>
      <c r="Y72" s="5">
        <f t="shared" si="14"/>
        <v>0</v>
      </c>
      <c r="AD72" s="15">
        <f t="shared" si="15"/>
        <v>1.4346864181107028E-2</v>
      </c>
    </row>
    <row r="73" spans="1:30" x14ac:dyDescent="0.35">
      <c r="A73" s="29">
        <v>42860</v>
      </c>
      <c r="B73" s="9">
        <v>940.52002000000005</v>
      </c>
      <c r="C73" s="9">
        <v>957.89001499999995</v>
      </c>
      <c r="D73" s="9">
        <v>930.29998799999998</v>
      </c>
      <c r="E73" s="9">
        <v>947.61999500000002</v>
      </c>
      <c r="F73" s="9">
        <v>947.61999500000002</v>
      </c>
      <c r="G73" s="5">
        <v>13834800</v>
      </c>
      <c r="I73" s="27">
        <v>70</v>
      </c>
      <c r="J73" s="9">
        <f t="shared" si="11"/>
        <v>1.0704784472484954E-2</v>
      </c>
      <c r="K73" s="5">
        <f t="shared" si="12"/>
        <v>1.010704784472485</v>
      </c>
      <c r="M73" s="27">
        <v>70</v>
      </c>
      <c r="N73" s="9">
        <f t="shared" si="9"/>
        <v>1.0762285673945068E-2</v>
      </c>
      <c r="O73" s="5">
        <f t="shared" si="13"/>
        <v>1.0107622856739451</v>
      </c>
      <c r="W73" s="27">
        <v>70</v>
      </c>
      <c r="X73" s="9">
        <f t="shared" si="10"/>
        <v>0</v>
      </c>
      <c r="Y73" s="5">
        <f t="shared" si="14"/>
        <v>0</v>
      </c>
      <c r="AD73" s="15">
        <f t="shared" si="15"/>
        <v>4.4141141577369175E-3</v>
      </c>
    </row>
    <row r="74" spans="1:30" x14ac:dyDescent="0.35">
      <c r="A74" s="29">
        <v>42867</v>
      </c>
      <c r="B74" s="9">
        <v>954.5</v>
      </c>
      <c r="C74" s="9">
        <v>970.05999799999995</v>
      </c>
      <c r="D74" s="9">
        <v>944.11999500000002</v>
      </c>
      <c r="E74" s="9">
        <v>958.48999000000003</v>
      </c>
      <c r="F74" s="9">
        <v>958.48999000000003</v>
      </c>
      <c r="G74" s="5">
        <v>20107500</v>
      </c>
      <c r="I74" s="26">
        <v>71</v>
      </c>
      <c r="J74" s="9">
        <f t="shared" si="11"/>
        <v>1.1405546292614047E-2</v>
      </c>
      <c r="K74" s="5">
        <f t="shared" si="12"/>
        <v>1.0114055462926141</v>
      </c>
      <c r="M74" s="26">
        <v>71</v>
      </c>
      <c r="N74" s="9">
        <f t="shared" si="9"/>
        <v>1.1470837527019485E-2</v>
      </c>
      <c r="O74" s="5">
        <f t="shared" si="13"/>
        <v>1.0114708375270194</v>
      </c>
      <c r="W74" s="26">
        <v>71</v>
      </c>
      <c r="X74" s="9">
        <f t="shared" si="10"/>
        <v>0</v>
      </c>
      <c r="Y74" s="5">
        <f t="shared" si="14"/>
        <v>0</v>
      </c>
      <c r="AD74" s="15">
        <f t="shared" si="15"/>
        <v>5.11487597786601E-3</v>
      </c>
    </row>
    <row r="75" spans="1:30" x14ac:dyDescent="0.35">
      <c r="A75" s="29">
        <v>42874</v>
      </c>
      <c r="B75" s="9">
        <v>962.84002699999996</v>
      </c>
      <c r="C75" s="9">
        <v>999</v>
      </c>
      <c r="D75" s="9">
        <v>959.71997099999999</v>
      </c>
      <c r="E75" s="9">
        <v>993.38000499999998</v>
      </c>
      <c r="F75" s="9">
        <v>993.38000499999998</v>
      </c>
      <c r="G75" s="5">
        <v>16297900</v>
      </c>
      <c r="I75" s="26">
        <v>72</v>
      </c>
      <c r="J75" s="9">
        <f t="shared" si="11"/>
        <v>3.5754155596894502E-2</v>
      </c>
      <c r="K75" s="5">
        <f t="shared" si="12"/>
        <v>1.0357541555968945</v>
      </c>
      <c r="M75" s="26">
        <v>72</v>
      </c>
      <c r="N75" s="9">
        <f t="shared" si="9"/>
        <v>3.6401021778015595E-2</v>
      </c>
      <c r="O75" s="5">
        <f t="shared" si="13"/>
        <v>1.0364010217780155</v>
      </c>
      <c r="W75" s="26">
        <v>72</v>
      </c>
      <c r="X75" s="9">
        <f t="shared" si="10"/>
        <v>0</v>
      </c>
      <c r="Y75" s="5">
        <f t="shared" si="14"/>
        <v>0</v>
      </c>
      <c r="AD75" s="15">
        <f t="shared" si="15"/>
        <v>2.9463485282146464E-2</v>
      </c>
    </row>
    <row r="76" spans="1:30" x14ac:dyDescent="0.35">
      <c r="A76" s="29">
        <v>42881</v>
      </c>
      <c r="B76" s="9">
        <v>995</v>
      </c>
      <c r="C76" s="9">
        <v>1001.200012</v>
      </c>
      <c r="D76" s="9">
        <v>982.15997300000004</v>
      </c>
      <c r="E76" s="9">
        <v>995.95001200000002</v>
      </c>
      <c r="F76" s="9">
        <v>995.95001200000002</v>
      </c>
      <c r="G76" s="5">
        <v>13100200</v>
      </c>
      <c r="I76" s="26">
        <v>73</v>
      </c>
      <c r="J76" s="9">
        <f t="shared" si="11"/>
        <v>2.5837929431669483E-3</v>
      </c>
      <c r="K76" s="5">
        <f t="shared" si="12"/>
        <v>1.0025837929431669</v>
      </c>
      <c r="M76" s="26">
        <v>73</v>
      </c>
      <c r="N76" s="9">
        <f t="shared" si="9"/>
        <v>2.5871338129057997E-3</v>
      </c>
      <c r="O76" s="5">
        <f t="shared" si="13"/>
        <v>1.0025871338129058</v>
      </c>
      <c r="W76" s="26">
        <v>73</v>
      </c>
      <c r="X76" s="9">
        <f t="shared" si="10"/>
        <v>-3.7068773715810883E-3</v>
      </c>
      <c r="Y76" s="5">
        <f t="shared" si="14"/>
        <v>1.3740939847939917E-5</v>
      </c>
      <c r="AD76" s="15">
        <f t="shared" si="15"/>
        <v>3.7068773715810883E-3</v>
      </c>
    </row>
    <row r="77" spans="1:30" x14ac:dyDescent="0.35">
      <c r="A77" s="29">
        <v>42888</v>
      </c>
      <c r="B77" s="9">
        <v>998.98999000000003</v>
      </c>
      <c r="C77" s="9">
        <v>1016.5</v>
      </c>
      <c r="D77" s="9">
        <v>995.669983</v>
      </c>
      <c r="E77" s="9">
        <v>1010.27002</v>
      </c>
      <c r="F77" s="9">
        <v>1010.27002</v>
      </c>
      <c r="G77" s="5">
        <v>15394900</v>
      </c>
      <c r="I77" s="27">
        <v>74</v>
      </c>
      <c r="J77" s="9">
        <f t="shared" si="11"/>
        <v>1.4275853069161584E-2</v>
      </c>
      <c r="K77" s="5">
        <f t="shared" si="12"/>
        <v>1.0142758530691616</v>
      </c>
      <c r="M77" s="27">
        <v>74</v>
      </c>
      <c r="N77" s="9">
        <f t="shared" si="9"/>
        <v>1.4378239698239021E-2</v>
      </c>
      <c r="O77" s="5">
        <f t="shared" si="13"/>
        <v>1.014378239698239</v>
      </c>
      <c r="W77" s="27">
        <v>74</v>
      </c>
      <c r="X77" s="9">
        <f t="shared" si="10"/>
        <v>0</v>
      </c>
      <c r="Y77" s="5">
        <f t="shared" si="14"/>
        <v>0</v>
      </c>
      <c r="AD77" s="15">
        <f t="shared" si="15"/>
        <v>7.9851827544135476E-3</v>
      </c>
    </row>
    <row r="78" spans="1:30" x14ac:dyDescent="0.35">
      <c r="A78" s="29">
        <v>42895</v>
      </c>
      <c r="B78" s="9">
        <v>1012.5</v>
      </c>
      <c r="C78" s="9">
        <v>1012.98999</v>
      </c>
      <c r="D78" s="9">
        <v>927</v>
      </c>
      <c r="E78" s="9">
        <v>964.169983</v>
      </c>
      <c r="F78" s="9">
        <v>964.169983</v>
      </c>
      <c r="G78" s="5">
        <v>31023700</v>
      </c>
      <c r="I78" s="27">
        <v>75</v>
      </c>
      <c r="J78" s="9">
        <f t="shared" si="11"/>
        <v>-4.6705310660301515E-2</v>
      </c>
      <c r="K78" s="5">
        <f t="shared" si="12"/>
        <v>0.95329468933969852</v>
      </c>
      <c r="M78" s="27">
        <v>75</v>
      </c>
      <c r="N78" s="9">
        <f t="shared" si="9"/>
        <v>-4.5631401593011781E-2</v>
      </c>
      <c r="O78" s="5">
        <f t="shared" si="13"/>
        <v>0.95436859840698818</v>
      </c>
      <c r="W78" s="27">
        <v>75</v>
      </c>
      <c r="X78" s="9">
        <f t="shared" si="10"/>
        <v>-5.2995980975049553E-2</v>
      </c>
      <c r="Y78" s="5">
        <f t="shared" si="14"/>
        <v>2.8085739995078142E-3</v>
      </c>
      <c r="AD78" s="15">
        <f t="shared" si="15"/>
        <v>5.2995980975049553E-2</v>
      </c>
    </row>
    <row r="79" spans="1:30" x14ac:dyDescent="0.35">
      <c r="A79" s="29">
        <v>42902</v>
      </c>
      <c r="B79" s="9">
        <v>996</v>
      </c>
      <c r="C79" s="9">
        <v>1017</v>
      </c>
      <c r="D79" s="9">
        <v>982</v>
      </c>
      <c r="E79" s="9">
        <v>1001.299988</v>
      </c>
      <c r="F79" s="9">
        <v>1001.299988</v>
      </c>
      <c r="G79" s="5">
        <v>25768800</v>
      </c>
      <c r="I79" s="26">
        <v>76</v>
      </c>
      <c r="J79" s="9">
        <f t="shared" si="11"/>
        <v>3.7786812750396227E-2</v>
      </c>
      <c r="K79" s="5">
        <f t="shared" si="12"/>
        <v>1.0377868127503962</v>
      </c>
      <c r="M79" s="26">
        <v>76</v>
      </c>
      <c r="N79" s="9">
        <f t="shared" si="9"/>
        <v>3.8509812226751289E-2</v>
      </c>
      <c r="O79" s="5">
        <f t="shared" si="13"/>
        <v>1.0385098122267513</v>
      </c>
      <c r="W79" s="26">
        <v>76</v>
      </c>
      <c r="X79" s="9">
        <f t="shared" si="10"/>
        <v>0</v>
      </c>
      <c r="Y79" s="5">
        <f t="shared" si="14"/>
        <v>0</v>
      </c>
      <c r="AD79" s="15">
        <f t="shared" si="15"/>
        <v>3.1496142435648189E-2</v>
      </c>
    </row>
    <row r="80" spans="1:30" x14ac:dyDescent="0.35">
      <c r="A80" s="29">
        <v>42909</v>
      </c>
      <c r="B80" s="9">
        <v>1002.539978</v>
      </c>
      <c r="C80" s="9">
        <v>1009.799988</v>
      </c>
      <c r="D80" s="9">
        <v>965.25</v>
      </c>
      <c r="E80" s="9">
        <v>975.92999299999997</v>
      </c>
      <c r="F80" s="9">
        <v>975.92999299999997</v>
      </c>
      <c r="G80" s="5">
        <v>18088300</v>
      </c>
      <c r="I80" s="26">
        <v>77</v>
      </c>
      <c r="J80" s="9">
        <f t="shared" si="11"/>
        <v>-2.5663567372461536E-2</v>
      </c>
      <c r="K80" s="5">
        <f t="shared" si="12"/>
        <v>0.97433643262753844</v>
      </c>
      <c r="M80" s="26">
        <v>77</v>
      </c>
      <c r="N80" s="9">
        <f t="shared" si="9"/>
        <v>-2.5337057129775995E-2</v>
      </c>
      <c r="O80" s="5">
        <f t="shared" si="13"/>
        <v>0.97466294287022404</v>
      </c>
      <c r="W80" s="26">
        <v>77</v>
      </c>
      <c r="X80" s="9">
        <f t="shared" si="10"/>
        <v>-3.195423768720957E-2</v>
      </c>
      <c r="Y80" s="5">
        <f t="shared" si="14"/>
        <v>1.0210733061706845E-3</v>
      </c>
      <c r="AD80" s="15">
        <f t="shared" si="15"/>
        <v>3.195423768720957E-2</v>
      </c>
    </row>
    <row r="81" spans="1:30" x14ac:dyDescent="0.35">
      <c r="A81" s="29">
        <v>42916</v>
      </c>
      <c r="B81" s="9">
        <v>980.11999500000002</v>
      </c>
      <c r="C81" s="9">
        <v>983.46997099999999</v>
      </c>
      <c r="D81" s="9">
        <v>951</v>
      </c>
      <c r="E81" s="9">
        <v>965.14001499999995</v>
      </c>
      <c r="F81" s="9">
        <v>965.14001499999995</v>
      </c>
      <c r="G81" s="5">
        <v>13212000</v>
      </c>
      <c r="I81" s="26">
        <v>78</v>
      </c>
      <c r="J81" s="9">
        <f t="shared" si="11"/>
        <v>-1.1117671278650201E-2</v>
      </c>
      <c r="K81" s="5">
        <f t="shared" si="12"/>
        <v>0.98888232872134985</v>
      </c>
      <c r="M81" s="26">
        <v>78</v>
      </c>
      <c r="N81" s="9">
        <f t="shared" si="9"/>
        <v>-1.1056098365039202E-2</v>
      </c>
      <c r="O81" s="5">
        <f t="shared" si="13"/>
        <v>0.98894390163496082</v>
      </c>
      <c r="W81" s="26">
        <v>78</v>
      </c>
      <c r="X81" s="9">
        <f t="shared" si="10"/>
        <v>-1.7408341593398238E-2</v>
      </c>
      <c r="Y81" s="5">
        <f t="shared" si="14"/>
        <v>3.0305035703243912E-4</v>
      </c>
      <c r="AD81" s="15">
        <f t="shared" si="15"/>
        <v>1.7408341593398238E-2</v>
      </c>
    </row>
    <row r="82" spans="1:30" x14ac:dyDescent="0.35">
      <c r="A82" s="29">
        <v>42923</v>
      </c>
      <c r="B82" s="9">
        <v>969.54998799999998</v>
      </c>
      <c r="C82" s="9">
        <v>1008.549988</v>
      </c>
      <c r="D82" s="9">
        <v>969.14001499999995</v>
      </c>
      <c r="E82" s="9">
        <v>1000.630005</v>
      </c>
      <c r="F82" s="9">
        <v>1000.630005</v>
      </c>
      <c r="G82" s="5">
        <v>15661800</v>
      </c>
      <c r="I82" s="27">
        <v>79</v>
      </c>
      <c r="J82" s="9">
        <f t="shared" si="11"/>
        <v>3.6111901534073745E-2</v>
      </c>
      <c r="K82" s="5">
        <f t="shared" si="12"/>
        <v>1.0361119015340738</v>
      </c>
      <c r="M82" s="27">
        <v>79</v>
      </c>
      <c r="N82" s="9">
        <f t="shared" si="9"/>
        <v>3.6771856361172667E-2</v>
      </c>
      <c r="O82" s="5">
        <f t="shared" si="13"/>
        <v>1.0367718563611728</v>
      </c>
      <c r="W82" s="27">
        <v>79</v>
      </c>
      <c r="X82" s="9">
        <f t="shared" si="10"/>
        <v>0</v>
      </c>
      <c r="Y82" s="5">
        <f t="shared" si="14"/>
        <v>0</v>
      </c>
      <c r="AD82" s="15">
        <f t="shared" si="15"/>
        <v>2.9821231219325707E-2</v>
      </c>
    </row>
    <row r="83" spans="1:30" x14ac:dyDescent="0.35">
      <c r="A83" s="29">
        <v>42930</v>
      </c>
      <c r="B83" s="9">
        <v>1002.400024</v>
      </c>
      <c r="C83" s="9">
        <v>1034.969971</v>
      </c>
      <c r="D83" s="9">
        <v>996.89001499999995</v>
      </c>
      <c r="E83" s="9">
        <v>1028.6999510000001</v>
      </c>
      <c r="F83" s="9">
        <v>1028.6999510000001</v>
      </c>
      <c r="G83" s="5">
        <v>15884200</v>
      </c>
      <c r="I83" s="27">
        <v>80</v>
      </c>
      <c r="J83" s="9">
        <f t="shared" si="11"/>
        <v>2.766601489174977E-2</v>
      </c>
      <c r="K83" s="5">
        <f t="shared" si="12"/>
        <v>1.0276660148917498</v>
      </c>
      <c r="M83" s="27">
        <v>80</v>
      </c>
      <c r="N83" s="9">
        <f t="shared" si="9"/>
        <v>2.8052272927794199E-2</v>
      </c>
      <c r="O83" s="5">
        <f t="shared" si="13"/>
        <v>1.0280522729277941</v>
      </c>
      <c r="W83" s="27">
        <v>80</v>
      </c>
      <c r="X83" s="9">
        <f t="shared" si="10"/>
        <v>0</v>
      </c>
      <c r="Y83" s="5">
        <f t="shared" si="14"/>
        <v>0</v>
      </c>
      <c r="AD83" s="15">
        <f t="shared" si="15"/>
        <v>2.1375344577001736E-2</v>
      </c>
    </row>
    <row r="84" spans="1:30" x14ac:dyDescent="0.35">
      <c r="A84" s="29">
        <v>42937</v>
      </c>
      <c r="B84" s="9">
        <v>1021.280029</v>
      </c>
      <c r="C84" s="9">
        <v>1083.3100589999999</v>
      </c>
      <c r="D84" s="9">
        <v>1011</v>
      </c>
      <c r="E84" s="9">
        <v>1046</v>
      </c>
      <c r="F84" s="9">
        <v>1046</v>
      </c>
      <c r="G84" s="5">
        <v>22383200</v>
      </c>
      <c r="I84" s="26">
        <v>81</v>
      </c>
      <c r="J84" s="9">
        <f t="shared" si="11"/>
        <v>1.6677544120819808E-2</v>
      </c>
      <c r="K84" s="5">
        <f t="shared" si="12"/>
        <v>1.0166775441208198</v>
      </c>
      <c r="M84" s="26">
        <v>81</v>
      </c>
      <c r="N84" s="9">
        <f t="shared" si="9"/>
        <v>1.6817390710656254E-2</v>
      </c>
      <c r="O84" s="5">
        <f t="shared" si="13"/>
        <v>1.0168173907106564</v>
      </c>
      <c r="W84" s="26">
        <v>81</v>
      </c>
      <c r="X84" s="9">
        <f t="shared" si="10"/>
        <v>0</v>
      </c>
      <c r="Y84" s="5">
        <f t="shared" si="14"/>
        <v>0</v>
      </c>
      <c r="AD84" s="15">
        <f t="shared" si="15"/>
        <v>1.0386873806071771E-2</v>
      </c>
    </row>
    <row r="85" spans="1:30" x14ac:dyDescent="0.35">
      <c r="A85" s="29">
        <v>42944</v>
      </c>
      <c r="B85" s="9">
        <v>1012.1400149999999</v>
      </c>
      <c r="C85" s="9">
        <v>1032.849976</v>
      </c>
      <c r="D85" s="9">
        <v>981.72997999999995</v>
      </c>
      <c r="E85" s="9">
        <v>986.919983</v>
      </c>
      <c r="F85" s="9">
        <v>986.919983</v>
      </c>
      <c r="G85" s="5">
        <v>26959900</v>
      </c>
      <c r="I85" s="26">
        <v>82</v>
      </c>
      <c r="J85" s="9">
        <f t="shared" si="11"/>
        <v>-5.8139679399797271E-2</v>
      </c>
      <c r="K85" s="5">
        <f t="shared" si="12"/>
        <v>0.94186032060020275</v>
      </c>
      <c r="M85" s="26">
        <v>82</v>
      </c>
      <c r="N85" s="9">
        <f t="shared" si="9"/>
        <v>-5.6481851816443593E-2</v>
      </c>
      <c r="O85" s="5">
        <f t="shared" si="13"/>
        <v>0.94351814818355639</v>
      </c>
      <c r="W85" s="26">
        <v>82</v>
      </c>
      <c r="X85" s="9">
        <f t="shared" si="10"/>
        <v>-6.443034971454531E-2</v>
      </c>
      <c r="Y85" s="5">
        <f t="shared" si="14"/>
        <v>4.1512699643386089E-3</v>
      </c>
      <c r="AD85" s="15">
        <f t="shared" si="15"/>
        <v>6.443034971454531E-2</v>
      </c>
    </row>
    <row r="86" spans="1:30" x14ac:dyDescent="0.35">
      <c r="A86" s="29">
        <v>42951</v>
      </c>
      <c r="B86" s="9">
        <v>989.67999299999997</v>
      </c>
      <c r="C86" s="9">
        <v>996.28002900000001</v>
      </c>
      <c r="D86" s="9">
        <v>954.67999299999997</v>
      </c>
      <c r="E86" s="9">
        <v>956.919983</v>
      </c>
      <c r="F86" s="9">
        <v>956.919983</v>
      </c>
      <c r="G86" s="5">
        <v>17563500</v>
      </c>
      <c r="I86" s="26">
        <v>83</v>
      </c>
      <c r="J86" s="9">
        <f t="shared" si="11"/>
        <v>-3.0869189598020961E-2</v>
      </c>
      <c r="K86" s="5">
        <f t="shared" si="12"/>
        <v>0.96913081040197901</v>
      </c>
      <c r="M86" s="26">
        <v>83</v>
      </c>
      <c r="N86" s="9">
        <f t="shared" si="9"/>
        <v>-3.0397601139666053E-2</v>
      </c>
      <c r="O86" s="5">
        <f t="shared" si="13"/>
        <v>0.96960239886033395</v>
      </c>
      <c r="W86" s="26">
        <v>83</v>
      </c>
      <c r="X86" s="9">
        <f t="shared" si="10"/>
        <v>-3.7159859912768996E-2</v>
      </c>
      <c r="Y86" s="5">
        <f t="shared" si="14"/>
        <v>1.3808551887366162E-3</v>
      </c>
      <c r="AD86" s="15">
        <f t="shared" si="15"/>
        <v>3.7159859912768996E-2</v>
      </c>
    </row>
    <row r="87" spans="1:30" x14ac:dyDescent="0.35">
      <c r="A87" s="29">
        <v>42958</v>
      </c>
      <c r="B87" s="9">
        <v>960</v>
      </c>
      <c r="C87" s="9">
        <v>991.73999000000003</v>
      </c>
      <c r="D87" s="9">
        <v>951.38000499999998</v>
      </c>
      <c r="E87" s="9">
        <v>960.57000700000003</v>
      </c>
      <c r="F87" s="9">
        <v>960.57000700000003</v>
      </c>
      <c r="G87" s="5">
        <v>15704600</v>
      </c>
      <c r="I87" s="27">
        <v>84</v>
      </c>
      <c r="J87" s="9">
        <f t="shared" si="11"/>
        <v>3.8070899223827349E-3</v>
      </c>
      <c r="K87" s="5">
        <f t="shared" si="12"/>
        <v>1.0038070899223828</v>
      </c>
      <c r="M87" s="27">
        <v>84</v>
      </c>
      <c r="N87" s="9">
        <f t="shared" si="9"/>
        <v>3.8143460945992496E-3</v>
      </c>
      <c r="O87" s="5">
        <f t="shared" si="13"/>
        <v>1.0038143460945992</v>
      </c>
      <c r="W87" s="27">
        <v>84</v>
      </c>
      <c r="X87" s="9">
        <f t="shared" si="10"/>
        <v>-2.4835803923653017E-3</v>
      </c>
      <c r="Y87" s="5">
        <f t="shared" si="14"/>
        <v>6.1681715653413862E-6</v>
      </c>
      <c r="AD87" s="15">
        <f t="shared" si="15"/>
        <v>2.4835803923653017E-3</v>
      </c>
    </row>
    <row r="88" spans="1:30" x14ac:dyDescent="0.35">
      <c r="A88" s="29">
        <v>42965</v>
      </c>
      <c r="B88" s="9">
        <v>961.40002400000003</v>
      </c>
      <c r="C88" s="9">
        <v>967.92999299999997</v>
      </c>
      <c r="D88" s="9">
        <v>941.14001499999995</v>
      </c>
      <c r="E88" s="9">
        <v>952.45001200000002</v>
      </c>
      <c r="F88" s="9">
        <v>952.45001200000002</v>
      </c>
      <c r="G88" s="5">
        <v>17063300</v>
      </c>
      <c r="I88" s="27">
        <v>85</v>
      </c>
      <c r="J88" s="9">
        <f t="shared" si="11"/>
        <v>-8.4892407656392676E-3</v>
      </c>
      <c r="K88" s="5">
        <f t="shared" si="12"/>
        <v>0.99151075923436072</v>
      </c>
      <c r="M88" s="27">
        <v>85</v>
      </c>
      <c r="N88" s="9">
        <f t="shared" si="9"/>
        <v>-8.4533089111952838E-3</v>
      </c>
      <c r="O88" s="5">
        <f t="shared" si="13"/>
        <v>0.99154669108880467</v>
      </c>
      <c r="W88" s="27">
        <v>85</v>
      </c>
      <c r="X88" s="9">
        <f t="shared" si="10"/>
        <v>-1.4779911080387304E-2</v>
      </c>
      <c r="Y88" s="5">
        <f t="shared" si="14"/>
        <v>2.1844577154415541E-4</v>
      </c>
      <c r="AD88" s="15">
        <f t="shared" si="15"/>
        <v>1.4779911080387304E-2</v>
      </c>
    </row>
    <row r="89" spans="1:30" x14ac:dyDescent="0.35">
      <c r="A89" s="29">
        <v>42972</v>
      </c>
      <c r="B89" s="9">
        <v>956</v>
      </c>
      <c r="C89" s="9">
        <v>981</v>
      </c>
      <c r="D89" s="9">
        <v>936.330017</v>
      </c>
      <c r="E89" s="9">
        <v>980.59997599999997</v>
      </c>
      <c r="F89" s="9">
        <v>980.59997599999997</v>
      </c>
      <c r="G89" s="5">
        <v>15031900</v>
      </c>
      <c r="I89" s="26">
        <v>86</v>
      </c>
      <c r="J89" s="9">
        <f t="shared" si="11"/>
        <v>2.9126979958527678E-2</v>
      </c>
      <c r="K89" s="5">
        <f t="shared" si="12"/>
        <v>1.0291269799585276</v>
      </c>
      <c r="M89" s="26">
        <v>86</v>
      </c>
      <c r="N89" s="9">
        <f t="shared" si="9"/>
        <v>2.9555319066970575E-2</v>
      </c>
      <c r="O89" s="5">
        <f t="shared" si="13"/>
        <v>1.0295553190669706</v>
      </c>
      <c r="W89" s="26">
        <v>86</v>
      </c>
      <c r="X89" s="9">
        <f t="shared" si="10"/>
        <v>0</v>
      </c>
      <c r="Y89" s="5">
        <f t="shared" si="14"/>
        <v>0</v>
      </c>
      <c r="AD89" s="15">
        <f t="shared" si="15"/>
        <v>2.283630964377964E-2</v>
      </c>
    </row>
    <row r="90" spans="1:30" x14ac:dyDescent="0.35">
      <c r="A90" s="29">
        <v>42979</v>
      </c>
      <c r="B90" s="9">
        <v>984.20001200000002</v>
      </c>
      <c r="C90" s="9">
        <v>984.5</v>
      </c>
      <c r="D90" s="9">
        <v>960.36999500000002</v>
      </c>
      <c r="E90" s="9">
        <v>979.46997099999999</v>
      </c>
      <c r="F90" s="9">
        <v>979.46997099999999</v>
      </c>
      <c r="G90" s="5">
        <v>10115800</v>
      </c>
      <c r="I90" s="26">
        <v>87</v>
      </c>
      <c r="J90" s="9">
        <f t="shared" si="11"/>
        <v>-1.1530253059811319E-3</v>
      </c>
      <c r="K90" s="5">
        <f t="shared" si="12"/>
        <v>0.99884697469401884</v>
      </c>
      <c r="M90" s="26">
        <v>87</v>
      </c>
      <c r="N90" s="9">
        <f t="shared" si="9"/>
        <v>-1.1523608277143002E-3</v>
      </c>
      <c r="O90" s="5">
        <f t="shared" si="13"/>
        <v>0.9988476391722857</v>
      </c>
      <c r="W90" s="26">
        <v>87</v>
      </c>
      <c r="X90" s="9">
        <f t="shared" si="10"/>
        <v>-7.4436956207291688E-3</v>
      </c>
      <c r="Y90" s="5">
        <f t="shared" si="14"/>
        <v>5.5408604494062603E-5</v>
      </c>
      <c r="AD90" s="15">
        <f t="shared" si="15"/>
        <v>7.4436956207291688E-3</v>
      </c>
    </row>
    <row r="91" spans="1:30" x14ac:dyDescent="0.35">
      <c r="A91" s="29">
        <v>42986</v>
      </c>
      <c r="B91" s="9">
        <v>979.09997599999997</v>
      </c>
      <c r="C91" s="9">
        <v>1000</v>
      </c>
      <c r="D91" s="9">
        <v>963.46997099999999</v>
      </c>
      <c r="E91" s="9">
        <v>992.21002199999998</v>
      </c>
      <c r="F91" s="9">
        <v>992.21002199999998</v>
      </c>
      <c r="G91" s="5">
        <v>14561100</v>
      </c>
      <c r="I91" s="26">
        <v>88</v>
      </c>
      <c r="J91" s="9">
        <f t="shared" si="11"/>
        <v>1.2923221165727694E-2</v>
      </c>
      <c r="K91" s="5">
        <f t="shared" si="12"/>
        <v>1.0129232211657277</v>
      </c>
      <c r="M91" s="26">
        <v>88</v>
      </c>
      <c r="N91" s="9">
        <f t="shared" si="9"/>
        <v>1.3007086870660167E-2</v>
      </c>
      <c r="O91" s="5">
        <f t="shared" si="13"/>
        <v>1.0130070868706602</v>
      </c>
      <c r="W91" s="26">
        <v>88</v>
      </c>
      <c r="X91" s="9">
        <f t="shared" si="10"/>
        <v>0</v>
      </c>
      <c r="Y91" s="5">
        <f t="shared" si="14"/>
        <v>0</v>
      </c>
      <c r="AD91" s="15">
        <f t="shared" si="15"/>
        <v>6.6325508509796575E-3</v>
      </c>
    </row>
    <row r="92" spans="1:30" x14ac:dyDescent="0.35">
      <c r="A92" s="29">
        <v>42993</v>
      </c>
      <c r="B92" s="9">
        <v>993.01000999999997</v>
      </c>
      <c r="C92" s="9">
        <v>996.25</v>
      </c>
      <c r="D92" s="9">
        <v>962.02002000000005</v>
      </c>
      <c r="E92" s="9">
        <v>964.65002400000003</v>
      </c>
      <c r="F92" s="9">
        <v>964.65002400000003</v>
      </c>
      <c r="G92" s="5">
        <v>15069000</v>
      </c>
      <c r="I92" s="27">
        <v>89</v>
      </c>
      <c r="J92" s="9">
        <f t="shared" si="11"/>
        <v>-2.8169434473596135E-2</v>
      </c>
      <c r="K92" s="5">
        <f t="shared" si="12"/>
        <v>0.9718305655264039</v>
      </c>
      <c r="M92" s="27">
        <v>89</v>
      </c>
      <c r="N92" s="9">
        <f t="shared" si="9"/>
        <v>-2.7776375352918933E-2</v>
      </c>
      <c r="O92" s="5">
        <f t="shared" si="13"/>
        <v>0.97222362464708112</v>
      </c>
      <c r="W92" s="27">
        <v>89</v>
      </c>
      <c r="X92" s="9">
        <f t="shared" si="10"/>
        <v>-3.4460104788344173E-2</v>
      </c>
      <c r="Y92" s="5">
        <f t="shared" si="14"/>
        <v>1.1874988220236611E-3</v>
      </c>
      <c r="AD92" s="15">
        <f t="shared" si="15"/>
        <v>3.4460104788344173E-2</v>
      </c>
    </row>
    <row r="93" spans="1:30" x14ac:dyDescent="0.35">
      <c r="A93" s="29">
        <v>43000</v>
      </c>
      <c r="B93" s="9">
        <v>961.01000999999997</v>
      </c>
      <c r="C93" s="9">
        <v>965.60998500000005</v>
      </c>
      <c r="D93" s="9">
        <v>931.75</v>
      </c>
      <c r="E93" s="9">
        <v>956.40002400000003</v>
      </c>
      <c r="F93" s="9">
        <v>956.40002400000003</v>
      </c>
      <c r="G93" s="5">
        <v>17002100</v>
      </c>
      <c r="I93" s="27">
        <v>90</v>
      </c>
      <c r="J93" s="9">
        <f t="shared" si="11"/>
        <v>-8.5891054501992924E-3</v>
      </c>
      <c r="K93" s="5">
        <f t="shared" si="12"/>
        <v>0.99141089454980069</v>
      </c>
      <c r="M93" s="27">
        <v>90</v>
      </c>
      <c r="N93" s="9">
        <f t="shared" si="9"/>
        <v>-8.5523244645666439E-3</v>
      </c>
      <c r="O93" s="5">
        <f t="shared" si="13"/>
        <v>0.99144767553543334</v>
      </c>
      <c r="W93" s="27">
        <v>90</v>
      </c>
      <c r="X93" s="9">
        <f t="shared" si="10"/>
        <v>-1.4879775764947329E-2</v>
      </c>
      <c r="Y93" s="5">
        <f t="shared" si="14"/>
        <v>2.2140772681511386E-4</v>
      </c>
      <c r="AD93" s="15">
        <f t="shared" si="15"/>
        <v>1.4879775764947329E-2</v>
      </c>
    </row>
    <row r="94" spans="1:30" x14ac:dyDescent="0.35">
      <c r="A94" s="29">
        <v>43007</v>
      </c>
      <c r="B94" s="9">
        <v>960.10998500000005</v>
      </c>
      <c r="C94" s="9">
        <v>981.51000999999997</v>
      </c>
      <c r="D94" s="9">
        <v>950.36999500000002</v>
      </c>
      <c r="E94" s="9">
        <v>980.84997599999997</v>
      </c>
      <c r="F94" s="9">
        <v>980.84997599999997</v>
      </c>
      <c r="G94" s="5">
        <v>13409900</v>
      </c>
      <c r="I94" s="26">
        <v>91</v>
      </c>
      <c r="J94" s="9">
        <f t="shared" si="11"/>
        <v>2.5243257528548901E-2</v>
      </c>
      <c r="K94" s="5">
        <f t="shared" si="12"/>
        <v>1.0252432575285488</v>
      </c>
      <c r="M94" s="26">
        <v>91</v>
      </c>
      <c r="N94" s="9">
        <f t="shared" si="9"/>
        <v>2.5564566485205293E-2</v>
      </c>
      <c r="O94" s="5">
        <f t="shared" si="13"/>
        <v>1.0255645664852053</v>
      </c>
      <c r="W94" s="26">
        <v>91</v>
      </c>
      <c r="X94" s="9">
        <f t="shared" si="10"/>
        <v>0</v>
      </c>
      <c r="Y94" s="5">
        <f t="shared" si="14"/>
        <v>0</v>
      </c>
      <c r="AD94" s="15">
        <f t="shared" si="15"/>
        <v>1.8952587213800866E-2</v>
      </c>
    </row>
    <row r="95" spans="1:30" x14ac:dyDescent="0.35">
      <c r="A95" s="29">
        <v>43014</v>
      </c>
      <c r="B95" s="9">
        <v>975.64001499999995</v>
      </c>
      <c r="C95" s="9">
        <v>1008.440002</v>
      </c>
      <c r="D95" s="9">
        <v>975.64001499999995</v>
      </c>
      <c r="E95" s="9">
        <v>1000.929993</v>
      </c>
      <c r="F95" s="9">
        <v>1000.929993</v>
      </c>
      <c r="G95" s="5">
        <v>16210000</v>
      </c>
      <c r="I95" s="26">
        <v>92</v>
      </c>
      <c r="J95" s="9">
        <f t="shared" si="11"/>
        <v>2.0265321599752004E-2</v>
      </c>
      <c r="K95" s="5">
        <f t="shared" si="12"/>
        <v>1.0202653215997519</v>
      </c>
      <c r="M95" s="26">
        <v>92</v>
      </c>
      <c r="N95" s="9">
        <f t="shared" si="9"/>
        <v>2.0472057390354667E-2</v>
      </c>
      <c r="O95" s="5">
        <f t="shared" si="13"/>
        <v>1.0204720573903547</v>
      </c>
      <c r="W95" s="26">
        <v>92</v>
      </c>
      <c r="X95" s="9">
        <f t="shared" si="10"/>
        <v>0</v>
      </c>
      <c r="Y95" s="5">
        <f t="shared" si="14"/>
        <v>0</v>
      </c>
      <c r="AD95" s="15">
        <f t="shared" si="15"/>
        <v>1.3974651285003968E-2</v>
      </c>
    </row>
    <row r="96" spans="1:30" x14ac:dyDescent="0.35">
      <c r="A96" s="29">
        <v>43021</v>
      </c>
      <c r="B96" s="9">
        <v>1007</v>
      </c>
      <c r="C96" s="9">
        <v>1022.309998</v>
      </c>
      <c r="D96" s="9">
        <v>980.23999000000003</v>
      </c>
      <c r="E96" s="9">
        <v>986.60998500000005</v>
      </c>
      <c r="F96" s="9">
        <v>986.60998500000005</v>
      </c>
      <c r="G96" s="5">
        <v>12368000</v>
      </c>
      <c r="I96" s="26">
        <v>93</v>
      </c>
      <c r="J96" s="9">
        <f t="shared" si="11"/>
        <v>-1.4410030441890431E-2</v>
      </c>
      <c r="K96" s="5">
        <f t="shared" si="12"/>
        <v>0.98558996955810962</v>
      </c>
      <c r="M96" s="26">
        <v>93</v>
      </c>
      <c r="N96" s="9">
        <f t="shared" si="9"/>
        <v>-1.4306702866481009E-2</v>
      </c>
      <c r="O96" s="5">
        <f t="shared" si="13"/>
        <v>0.98569329713351894</v>
      </c>
      <c r="W96" s="26">
        <v>93</v>
      </c>
      <c r="X96" s="9">
        <f t="shared" si="10"/>
        <v>-2.070070075663847E-2</v>
      </c>
      <c r="Y96" s="5">
        <f t="shared" si="14"/>
        <v>4.2851901181589248E-4</v>
      </c>
      <c r="AD96" s="15">
        <f t="shared" si="15"/>
        <v>2.070070075663847E-2</v>
      </c>
    </row>
    <row r="97" spans="1:30" x14ac:dyDescent="0.35">
      <c r="A97" s="29">
        <v>43028</v>
      </c>
      <c r="B97" s="9">
        <v>993.53002900000001</v>
      </c>
      <c r="C97" s="9">
        <v>994.61999500000002</v>
      </c>
      <c r="D97" s="9">
        <v>962.5</v>
      </c>
      <c r="E97" s="9">
        <v>972.42999299999997</v>
      </c>
      <c r="F97" s="9">
        <v>972.42999299999997</v>
      </c>
      <c r="G97" s="5">
        <v>17234900</v>
      </c>
      <c r="I97" s="27">
        <v>94</v>
      </c>
      <c r="J97" s="9">
        <f t="shared" si="11"/>
        <v>-1.4476723095634077E-2</v>
      </c>
      <c r="K97" s="5">
        <f t="shared" si="12"/>
        <v>0.98552327690436592</v>
      </c>
      <c r="M97" s="27">
        <v>94</v>
      </c>
      <c r="N97" s="9">
        <f t="shared" si="9"/>
        <v>-1.4372439176155391E-2</v>
      </c>
      <c r="O97" s="5">
        <f t="shared" si="13"/>
        <v>0.98562756082384462</v>
      </c>
      <c r="W97" s="27">
        <v>94</v>
      </c>
      <c r="X97" s="9">
        <f t="shared" si="10"/>
        <v>-2.0767393410382112E-2</v>
      </c>
      <c r="Y97" s="5">
        <f t="shared" si="14"/>
        <v>4.3128462906158238E-4</v>
      </c>
      <c r="AD97" s="15">
        <f t="shared" si="15"/>
        <v>2.0767393410382112E-2</v>
      </c>
    </row>
    <row r="98" spans="1:30" x14ac:dyDescent="0.35">
      <c r="A98" s="29">
        <v>43035</v>
      </c>
      <c r="B98" s="9">
        <v>1058.1400149999999</v>
      </c>
      <c r="C98" s="9">
        <v>1122.790039</v>
      </c>
      <c r="D98" s="9">
        <v>1050.5500489999999</v>
      </c>
      <c r="E98" s="9">
        <v>1094.219971</v>
      </c>
      <c r="F98" s="9">
        <v>1094.219971</v>
      </c>
      <c r="G98" s="5">
        <v>34095500</v>
      </c>
      <c r="I98" s="27">
        <v>95</v>
      </c>
      <c r="J98" s="9">
        <f t="shared" si="11"/>
        <v>0.1179989468848499</v>
      </c>
      <c r="K98" s="5">
        <f t="shared" si="12"/>
        <v>1.1179989468848499</v>
      </c>
      <c r="M98" s="27">
        <v>95</v>
      </c>
      <c r="N98" s="9">
        <f t="shared" si="9"/>
        <v>0.12524292635634493</v>
      </c>
      <c r="O98" s="5">
        <f t="shared" si="13"/>
        <v>1.125242926356345</v>
      </c>
      <c r="W98" s="27">
        <v>95</v>
      </c>
      <c r="X98" s="9">
        <f t="shared" si="10"/>
        <v>0</v>
      </c>
      <c r="Y98" s="5">
        <f t="shared" si="14"/>
        <v>0</v>
      </c>
      <c r="AD98" s="15">
        <f t="shared" si="15"/>
        <v>0.11170827657010186</v>
      </c>
    </row>
    <row r="99" spans="1:30" x14ac:dyDescent="0.35">
      <c r="A99" s="29">
        <v>43042</v>
      </c>
      <c r="B99" s="9">
        <v>1091.150024</v>
      </c>
      <c r="C99" s="9">
        <v>1135.540039</v>
      </c>
      <c r="D99" s="9">
        <v>1088.5200199999999</v>
      </c>
      <c r="E99" s="9">
        <v>1129.130005</v>
      </c>
      <c r="F99" s="9">
        <v>1129.130005</v>
      </c>
      <c r="G99" s="5">
        <v>16135800</v>
      </c>
      <c r="I99" s="26">
        <v>96</v>
      </c>
      <c r="J99" s="9">
        <f t="shared" si="11"/>
        <v>3.1405674942175631E-2</v>
      </c>
      <c r="K99" s="5">
        <f t="shared" si="12"/>
        <v>1.0314056749421756</v>
      </c>
      <c r="M99" s="26">
        <v>96</v>
      </c>
      <c r="N99" s="9">
        <f t="shared" si="9"/>
        <v>3.1904036597043606E-2</v>
      </c>
      <c r="O99" s="5">
        <f t="shared" si="13"/>
        <v>1.0319040365970436</v>
      </c>
      <c r="W99" s="26">
        <v>96</v>
      </c>
      <c r="X99" s="9">
        <f t="shared" si="10"/>
        <v>0</v>
      </c>
      <c r="Y99" s="5">
        <f t="shared" si="14"/>
        <v>0</v>
      </c>
      <c r="AD99" s="15">
        <f t="shared" si="15"/>
        <v>2.5115004627427592E-2</v>
      </c>
    </row>
    <row r="100" spans="1:30" x14ac:dyDescent="0.35">
      <c r="A100" s="29">
        <v>43049</v>
      </c>
      <c r="B100" s="9">
        <v>1126.099976</v>
      </c>
      <c r="C100" s="9">
        <v>1139.900024</v>
      </c>
      <c r="D100" s="9">
        <v>1121.630005</v>
      </c>
      <c r="E100" s="9">
        <v>1137.290039</v>
      </c>
      <c r="F100" s="9">
        <v>1137.290039</v>
      </c>
      <c r="G100" s="5">
        <v>14378700</v>
      </c>
      <c r="I100" s="26">
        <v>97</v>
      </c>
      <c r="J100" s="9">
        <f t="shared" si="11"/>
        <v>7.2008445929427952E-3</v>
      </c>
      <c r="K100" s="5">
        <f t="shared" si="12"/>
        <v>1.0072008445929428</v>
      </c>
      <c r="M100" s="26">
        <v>97</v>
      </c>
      <c r="N100" s="9">
        <f t="shared" ref="N100:N107" si="16">(F100-F99)/F99</f>
        <v>7.226833016451455E-3</v>
      </c>
      <c r="O100" s="5">
        <f t="shared" si="13"/>
        <v>1.0072268330164516</v>
      </c>
      <c r="W100" s="26">
        <v>97</v>
      </c>
      <c r="X100" s="9">
        <f t="shared" ref="X100:X107" si="17">IF(J100&lt;$R$3,(J100-$R$3),0)</f>
        <v>0</v>
      </c>
      <c r="Y100" s="5">
        <f t="shared" si="14"/>
        <v>0</v>
      </c>
      <c r="AD100" s="15">
        <f t="shared" si="15"/>
        <v>9.101742781947586E-4</v>
      </c>
    </row>
    <row r="101" spans="1:30" x14ac:dyDescent="0.35">
      <c r="A101" s="29">
        <v>43056</v>
      </c>
      <c r="B101" s="9">
        <v>1138.280029</v>
      </c>
      <c r="C101" s="9">
        <v>1160.2700199999999</v>
      </c>
      <c r="D101" s="9">
        <v>1122.5500489999999</v>
      </c>
      <c r="E101" s="9">
        <v>1156.160034</v>
      </c>
      <c r="F101" s="9">
        <v>1156.160034</v>
      </c>
      <c r="G101" s="5">
        <v>10612000</v>
      </c>
      <c r="I101" s="26">
        <v>98</v>
      </c>
      <c r="J101" s="9">
        <f t="shared" si="11"/>
        <v>1.6455924677952653E-2</v>
      </c>
      <c r="K101" s="5">
        <f t="shared" si="12"/>
        <v>1.0164559246779528</v>
      </c>
      <c r="M101" s="26">
        <v>98</v>
      </c>
      <c r="N101" s="9">
        <f t="shared" si="16"/>
        <v>1.6592069175768116E-2</v>
      </c>
      <c r="O101" s="5">
        <f t="shared" si="13"/>
        <v>1.0165920691757682</v>
      </c>
      <c r="W101" s="26">
        <v>98</v>
      </c>
      <c r="X101" s="9">
        <f t="shared" si="17"/>
        <v>0</v>
      </c>
      <c r="Y101" s="5">
        <f t="shared" si="14"/>
        <v>0</v>
      </c>
      <c r="AD101" s="15">
        <f t="shared" si="15"/>
        <v>1.0165254363204616E-2</v>
      </c>
    </row>
    <row r="102" spans="1:30" x14ac:dyDescent="0.35">
      <c r="A102" s="29">
        <v>43063</v>
      </c>
      <c r="B102" s="9">
        <v>1160.6999510000001</v>
      </c>
      <c r="C102" s="9">
        <v>1213.410034</v>
      </c>
      <c r="D102" s="9">
        <v>1145.1899410000001</v>
      </c>
      <c r="E102" s="9">
        <v>1176.75</v>
      </c>
      <c r="F102" s="9">
        <v>1176.75</v>
      </c>
      <c r="G102" s="5">
        <v>28598100</v>
      </c>
      <c r="I102" s="27">
        <v>99</v>
      </c>
      <c r="J102" s="9">
        <f t="shared" si="11"/>
        <v>1.7652202914282208E-2</v>
      </c>
      <c r="K102" s="5">
        <f t="shared" si="12"/>
        <v>1.0176522029142823</v>
      </c>
      <c r="M102" s="27">
        <v>99</v>
      </c>
      <c r="N102" s="9">
        <f t="shared" si="16"/>
        <v>1.7808923846609977E-2</v>
      </c>
      <c r="O102" s="5">
        <f t="shared" si="13"/>
        <v>1.0178089238466099</v>
      </c>
      <c r="W102" s="27">
        <v>99</v>
      </c>
      <c r="X102" s="9">
        <f t="shared" si="17"/>
        <v>0</v>
      </c>
      <c r="Y102" s="5">
        <f t="shared" si="14"/>
        <v>0</v>
      </c>
      <c r="AD102" s="15">
        <f t="shared" si="15"/>
        <v>1.1361532599534171E-2</v>
      </c>
    </row>
    <row r="103" spans="1:30" x14ac:dyDescent="0.35">
      <c r="A103" s="29">
        <v>43070</v>
      </c>
      <c r="B103" s="9">
        <v>1172.0500489999999</v>
      </c>
      <c r="C103" s="9">
        <v>1179.650024</v>
      </c>
      <c r="D103" s="9">
        <v>1124.73999</v>
      </c>
      <c r="E103" s="9">
        <v>1159.790039</v>
      </c>
      <c r="F103" s="9">
        <v>1159.790039</v>
      </c>
      <c r="G103" s="5">
        <v>19483700</v>
      </c>
      <c r="I103" s="27">
        <v>100</v>
      </c>
      <c r="J103" s="9">
        <f t="shared" si="11"/>
        <v>-1.451741342554322E-2</v>
      </c>
      <c r="K103" s="5">
        <f t="shared" si="12"/>
        <v>0.98548258657445675</v>
      </c>
      <c r="M103" s="27">
        <v>100</v>
      </c>
      <c r="N103" s="9">
        <f t="shared" si="16"/>
        <v>-1.4412543870830696E-2</v>
      </c>
      <c r="O103" s="5">
        <f t="shared" si="13"/>
        <v>0.98558745612916931</v>
      </c>
      <c r="W103" s="27">
        <v>100</v>
      </c>
      <c r="X103" s="9">
        <f t="shared" si="17"/>
        <v>-2.0808083740291257E-2</v>
      </c>
      <c r="Y103" s="5">
        <f t="shared" si="14"/>
        <v>4.3297634894297338E-4</v>
      </c>
      <c r="AD103" s="15">
        <f t="shared" si="15"/>
        <v>2.0808083740291257E-2</v>
      </c>
    </row>
    <row r="104" spans="1:30" x14ac:dyDescent="0.35">
      <c r="A104" s="29">
        <v>43077</v>
      </c>
      <c r="B104" s="9">
        <v>1170.400024</v>
      </c>
      <c r="C104" s="9">
        <v>1177.9300539999999</v>
      </c>
      <c r="D104" s="9">
        <v>1157</v>
      </c>
      <c r="E104" s="9">
        <v>1174.26001</v>
      </c>
      <c r="F104" s="9">
        <v>1174.26001</v>
      </c>
      <c r="G104" s="5">
        <v>13480600</v>
      </c>
      <c r="I104" s="26">
        <v>101</v>
      </c>
      <c r="J104" s="9">
        <f t="shared" si="11"/>
        <v>1.2399182605225925E-2</v>
      </c>
      <c r="K104" s="5">
        <f t="shared" si="12"/>
        <v>1.0123991826052259</v>
      </c>
      <c r="M104" s="26">
        <v>101</v>
      </c>
      <c r="N104" s="9">
        <f t="shared" si="16"/>
        <v>1.2476371164970823E-2</v>
      </c>
      <c r="O104" s="5">
        <f t="shared" si="13"/>
        <v>1.0124763711649709</v>
      </c>
      <c r="W104" s="26">
        <v>101</v>
      </c>
      <c r="X104" s="9">
        <f t="shared" si="17"/>
        <v>0</v>
      </c>
      <c r="Y104" s="5">
        <f t="shared" si="14"/>
        <v>0</v>
      </c>
      <c r="AD104" s="15">
        <f t="shared" si="15"/>
        <v>6.1085122904778882E-3</v>
      </c>
    </row>
    <row r="105" spans="1:30" x14ac:dyDescent="0.35">
      <c r="A105" s="29">
        <v>43084</v>
      </c>
      <c r="B105" s="9">
        <v>1179.030029</v>
      </c>
      <c r="C105" s="9">
        <v>1194.780029</v>
      </c>
      <c r="D105" s="9">
        <v>1167.6400149999999</v>
      </c>
      <c r="E105" s="9">
        <v>1174.76001</v>
      </c>
      <c r="F105" s="9">
        <v>1174.76001</v>
      </c>
      <c r="G105" s="5">
        <v>14808300</v>
      </c>
      <c r="I105" s="26">
        <v>102</v>
      </c>
      <c r="J105" s="9">
        <f t="shared" si="11"/>
        <v>4.2570944759433489E-4</v>
      </c>
      <c r="K105" s="5">
        <f t="shared" si="12"/>
        <v>1.0004257094475943</v>
      </c>
      <c r="M105" s="26">
        <v>102</v>
      </c>
      <c r="N105" s="9">
        <f t="shared" si="16"/>
        <v>4.2580007472110034E-4</v>
      </c>
      <c r="O105" s="5">
        <f t="shared" si="13"/>
        <v>1.000425800074721</v>
      </c>
      <c r="W105" s="26">
        <v>102</v>
      </c>
      <c r="X105" s="9">
        <f t="shared" si="17"/>
        <v>-5.8649608671537019E-3</v>
      </c>
      <c r="Y105" s="5">
        <f t="shared" si="14"/>
        <v>3.4397765973244301E-5</v>
      </c>
      <c r="AD105" s="15">
        <f t="shared" si="15"/>
        <v>5.8649608671537019E-3</v>
      </c>
    </row>
    <row r="106" spans="1:30" x14ac:dyDescent="0.35">
      <c r="A106" s="29">
        <v>43091</v>
      </c>
      <c r="B106" s="9">
        <v>1172.079956</v>
      </c>
      <c r="C106" s="9">
        <v>1190.099976</v>
      </c>
      <c r="D106" s="9">
        <v>1160.5500489999999</v>
      </c>
      <c r="E106" s="9">
        <v>1186.099976</v>
      </c>
      <c r="F106" s="9">
        <v>1186.099976</v>
      </c>
      <c r="G106" s="5">
        <v>7299200</v>
      </c>
      <c r="I106" s="26">
        <v>103</v>
      </c>
      <c r="J106" s="9">
        <f t="shared" si="11"/>
        <v>9.6067138923195301E-3</v>
      </c>
      <c r="K106" s="5">
        <f t="shared" si="12"/>
        <v>1.0096067138923195</v>
      </c>
      <c r="M106" s="26">
        <v>103</v>
      </c>
      <c r="N106" s="9">
        <f t="shared" si="16"/>
        <v>9.6530064893850138E-3</v>
      </c>
      <c r="O106" s="5">
        <f t="shared" si="13"/>
        <v>1.0096530064893849</v>
      </c>
      <c r="W106" s="26">
        <v>103</v>
      </c>
      <c r="X106" s="9">
        <f t="shared" si="17"/>
        <v>0</v>
      </c>
      <c r="Y106" s="5">
        <f t="shared" si="14"/>
        <v>0</v>
      </c>
      <c r="AD106" s="15">
        <f t="shared" si="15"/>
        <v>3.3160435775714935E-3</v>
      </c>
    </row>
    <row r="107" spans="1:30" ht="16" thickBot="1" x14ac:dyDescent="0.4">
      <c r="A107" s="30">
        <v>43098</v>
      </c>
      <c r="B107" s="11">
        <v>1182.349976</v>
      </c>
      <c r="C107" s="11">
        <v>1184</v>
      </c>
      <c r="D107" s="11">
        <v>1167.5</v>
      </c>
      <c r="E107" s="11">
        <v>1169.469971</v>
      </c>
      <c r="F107" s="11">
        <v>1169.469971</v>
      </c>
      <c r="G107" s="6">
        <v>2688400</v>
      </c>
      <c r="I107" s="28">
        <v>104</v>
      </c>
      <c r="J107" s="11">
        <f t="shared" si="11"/>
        <v>-1.4119963891219722E-2</v>
      </c>
      <c r="K107" s="6">
        <f t="shared" si="12"/>
        <v>0.98588003610878028</v>
      </c>
      <c r="M107" s="28">
        <v>104</v>
      </c>
      <c r="N107" s="11">
        <f t="shared" si="16"/>
        <v>-1.4020744740323629E-2</v>
      </c>
      <c r="O107" s="6">
        <f t="shared" si="13"/>
        <v>0.98597925525967633</v>
      </c>
      <c r="W107" s="28">
        <v>104</v>
      </c>
      <c r="X107" s="11">
        <f t="shared" si="17"/>
        <v>-2.0410634205967761E-2</v>
      </c>
      <c r="Y107" s="6">
        <f t="shared" si="14"/>
        <v>4.1659398868982119E-4</v>
      </c>
      <c r="AD107" s="69">
        <f t="shared" si="15"/>
        <v>2.0410634205967761E-2</v>
      </c>
    </row>
    <row r="108" spans="1:30" ht="16" thickBot="1" x14ac:dyDescent="0.4">
      <c r="AD108" s="1"/>
    </row>
    <row r="109" spans="1:30" ht="16" thickBot="1" x14ac:dyDescent="0.4">
      <c r="X109" s="1" t="s">
        <v>113</v>
      </c>
      <c r="Y109">
        <f>SUM(Y4:Y107)</f>
        <v>7.1307317444702922E-2</v>
      </c>
      <c r="AC109" s="23" t="s">
        <v>121</v>
      </c>
      <c r="AD109" s="42">
        <f>SUM(AD4:AD107)/104</f>
        <v>2.4186058652282925E-2</v>
      </c>
    </row>
    <row r="110" spans="1:30" x14ac:dyDescent="0.35">
      <c r="X110" s="1" t="s">
        <v>112</v>
      </c>
      <c r="Y110">
        <f>COUNT(Y4:Y107)-1</f>
        <v>103</v>
      </c>
    </row>
    <row r="111" spans="1:30" x14ac:dyDescent="0.35">
      <c r="X111" s="1" t="s">
        <v>86</v>
      </c>
      <c r="Y111">
        <f>Y109/Y110</f>
        <v>6.9230405286119343E-4</v>
      </c>
    </row>
    <row r="112" spans="1:30" x14ac:dyDescent="0.35">
      <c r="X112" s="1" t="s">
        <v>87</v>
      </c>
      <c r="Y112">
        <f>SQRT(Y111)</f>
        <v>2.6311671418995666E-2</v>
      </c>
    </row>
    <row r="113" spans="14:15" x14ac:dyDescent="0.35">
      <c r="N113" t="s">
        <v>76</v>
      </c>
      <c r="O113">
        <v>0.20204604899788881</v>
      </c>
    </row>
    <row r="114" spans="14:15" x14ac:dyDescent="0.35">
      <c r="N114" t="s">
        <v>107</v>
      </c>
      <c r="O114">
        <v>9.0975784763600478E-2</v>
      </c>
    </row>
    <row r="115" spans="14:15" x14ac:dyDescent="0.35">
      <c r="N115" t="s">
        <v>108</v>
      </c>
      <c r="O115">
        <v>-0.11107026423428831</v>
      </c>
    </row>
  </sheetData>
  <mergeCells count="11">
    <mergeCell ref="A1:G1"/>
    <mergeCell ref="I1:K1"/>
    <mergeCell ref="M1:O1"/>
    <mergeCell ref="Q1:R1"/>
    <mergeCell ref="T1:U1"/>
    <mergeCell ref="AA1:AB1"/>
    <mergeCell ref="Q2:R2"/>
    <mergeCell ref="T2:U2"/>
    <mergeCell ref="Q7:R7"/>
    <mergeCell ref="Q21:R21"/>
    <mergeCell ref="W1:Y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15"/>
  <sheetViews>
    <sheetView topLeftCell="A88" workbookViewId="0">
      <selection sqref="A1:G107"/>
    </sheetView>
  </sheetViews>
  <sheetFormatPr defaultColWidth="10.6640625" defaultRowHeight="15.5" x14ac:dyDescent="0.35"/>
  <cols>
    <col min="10" max="10" width="17" bestFit="1" customWidth="1"/>
    <col min="11" max="11" width="19.33203125" bestFit="1" customWidth="1"/>
    <col min="13" max="13" width="24" bestFit="1" customWidth="1"/>
    <col min="17" max="17" width="22" bestFit="1" customWidth="1"/>
    <col min="20" max="20" width="29" bestFit="1" customWidth="1"/>
  </cols>
  <sheetData>
    <row r="1" spans="1:30" ht="16" thickBot="1" x14ac:dyDescent="0.4">
      <c r="A1" s="90" t="s">
        <v>65</v>
      </c>
      <c r="B1" s="94"/>
      <c r="C1" s="94"/>
      <c r="D1" s="94"/>
      <c r="E1" s="94"/>
      <c r="F1" s="94"/>
      <c r="G1" s="91"/>
      <c r="I1" s="90" t="s">
        <v>68</v>
      </c>
      <c r="J1" s="94"/>
      <c r="K1" s="91"/>
      <c r="M1" s="90" t="s">
        <v>69</v>
      </c>
      <c r="N1" s="94"/>
      <c r="O1" s="91"/>
      <c r="Q1" s="90" t="s">
        <v>70</v>
      </c>
      <c r="R1" s="91"/>
      <c r="T1" s="92" t="s">
        <v>69</v>
      </c>
      <c r="U1" s="93"/>
      <c r="W1" s="90" t="s">
        <v>109</v>
      </c>
      <c r="X1" s="94"/>
      <c r="Y1" s="91"/>
      <c r="AA1" s="87" t="s">
        <v>114</v>
      </c>
      <c r="AB1" s="88"/>
      <c r="AD1" s="55" t="s">
        <v>78</v>
      </c>
    </row>
    <row r="2" spans="1:30" ht="16" thickBot="1" x14ac:dyDescent="0.4">
      <c r="A2" s="31" t="s">
        <v>22</v>
      </c>
      <c r="B2" s="32" t="s">
        <v>23</v>
      </c>
      <c r="C2" s="32" t="s">
        <v>24</v>
      </c>
      <c r="D2" s="32" t="s">
        <v>25</v>
      </c>
      <c r="E2" s="32" t="s">
        <v>26</v>
      </c>
      <c r="F2" s="32" t="s">
        <v>27</v>
      </c>
      <c r="G2" s="33" t="s">
        <v>28</v>
      </c>
      <c r="I2" s="44" t="s">
        <v>32</v>
      </c>
      <c r="J2" s="45" t="s">
        <v>30</v>
      </c>
      <c r="K2" s="46" t="s">
        <v>31</v>
      </c>
      <c r="M2" s="44" t="s">
        <v>32</v>
      </c>
      <c r="N2" s="45" t="s">
        <v>30</v>
      </c>
      <c r="O2" s="46" t="s">
        <v>31</v>
      </c>
      <c r="Q2" s="90" t="s">
        <v>43</v>
      </c>
      <c r="R2" s="91"/>
      <c r="S2" s="1"/>
      <c r="T2" s="90" t="s">
        <v>43</v>
      </c>
      <c r="U2" s="91"/>
      <c r="W2" s="44" t="s">
        <v>32</v>
      </c>
      <c r="X2" s="45" t="s">
        <v>111</v>
      </c>
      <c r="Y2" s="46" t="s">
        <v>110</v>
      </c>
      <c r="AA2" s="37" t="s">
        <v>32</v>
      </c>
      <c r="AB2" s="61" t="s">
        <v>76</v>
      </c>
      <c r="AD2" s="15"/>
    </row>
    <row r="3" spans="1:30" x14ac:dyDescent="0.35">
      <c r="A3" s="29">
        <v>42370</v>
      </c>
      <c r="B3" s="9">
        <v>109</v>
      </c>
      <c r="C3" s="9">
        <v>122.18</v>
      </c>
      <c r="D3" s="9">
        <v>104.959999</v>
      </c>
      <c r="E3" s="9">
        <v>114.55999799999999</v>
      </c>
      <c r="F3" s="9">
        <v>114.55999799999999</v>
      </c>
      <c r="G3" s="5">
        <v>105141800</v>
      </c>
      <c r="I3" s="25"/>
      <c r="J3" s="9"/>
      <c r="K3" s="5"/>
      <c r="M3" s="25"/>
      <c r="N3" s="9"/>
      <c r="O3" s="5"/>
      <c r="Q3" s="53" t="s">
        <v>71</v>
      </c>
      <c r="R3" s="52">
        <f>AVERAGE(J4:J107)</f>
        <v>4.963349689439807E-3</v>
      </c>
      <c r="T3" s="4" t="s">
        <v>71</v>
      </c>
      <c r="U3" s="5">
        <f>AVERAGE(N4:N107)</f>
        <v>6.1644956686990821E-3</v>
      </c>
      <c r="W3" s="25"/>
      <c r="X3" s="9"/>
      <c r="Y3" s="5"/>
      <c r="AA3" s="19">
        <v>1</v>
      </c>
      <c r="AB3" s="35">
        <v>-0.1</v>
      </c>
      <c r="AD3" s="15"/>
    </row>
    <row r="4" spans="1:30" x14ac:dyDescent="0.35">
      <c r="A4" s="29">
        <v>42377</v>
      </c>
      <c r="B4" s="9">
        <v>116.33000199999999</v>
      </c>
      <c r="C4" s="9">
        <v>117.779999</v>
      </c>
      <c r="D4" s="9">
        <v>101.209999</v>
      </c>
      <c r="E4" s="9">
        <v>107.05999799999999</v>
      </c>
      <c r="F4" s="9">
        <v>107.05999799999999</v>
      </c>
      <c r="G4" s="5">
        <v>103652700</v>
      </c>
      <c r="I4" s="26">
        <v>1</v>
      </c>
      <c r="J4" s="9">
        <f>LN(F4/F3)</f>
        <v>-6.770927947011314E-2</v>
      </c>
      <c r="K4" s="5">
        <f>J4+1</f>
        <v>0.93229072052988682</v>
      </c>
      <c r="M4" s="26">
        <v>1</v>
      </c>
      <c r="N4" s="9">
        <f t="shared" ref="N4:N35" si="0">(F4-F3)/F3</f>
        <v>-6.5467878237916874E-2</v>
      </c>
      <c r="O4" s="5">
        <f>N4+1</f>
        <v>0.93453212176208311</v>
      </c>
      <c r="Q4" s="54" t="s">
        <v>72</v>
      </c>
      <c r="R4" s="7">
        <f>GEOMEAN(K4:K107)-1</f>
        <v>3.8108324213743661E-3</v>
      </c>
      <c r="T4" s="4" t="s">
        <v>72</v>
      </c>
      <c r="U4" s="5">
        <f>GEOMEAN(O4:O107)-1</f>
        <v>4.9756875133755152E-3</v>
      </c>
      <c r="W4" s="26">
        <v>1</v>
      </c>
      <c r="X4" s="9">
        <f t="shared" ref="X4:X35" si="1">IF(J4&lt;$R$3,(J4-$R$3),0)</f>
        <v>-7.2672629159552943E-2</v>
      </c>
      <c r="Y4" s="5">
        <f>X4^2</f>
        <v>5.2813110289619044E-3</v>
      </c>
      <c r="AA4" s="19">
        <v>2</v>
      </c>
      <c r="AB4" s="35">
        <v>-0.09</v>
      </c>
      <c r="AD4" s="15">
        <f>ABS(J4-$R$3)</f>
        <v>7.2672629159552943E-2</v>
      </c>
    </row>
    <row r="5" spans="1:30" x14ac:dyDescent="0.35">
      <c r="A5" s="29">
        <v>42384</v>
      </c>
      <c r="B5" s="9">
        <v>102.43</v>
      </c>
      <c r="C5" s="9">
        <v>110.139999</v>
      </c>
      <c r="D5" s="9">
        <v>97.050003000000004</v>
      </c>
      <c r="E5" s="9">
        <v>102.349998</v>
      </c>
      <c r="F5" s="9">
        <v>102.349998</v>
      </c>
      <c r="G5" s="5">
        <v>139534800</v>
      </c>
      <c r="I5" s="26">
        <v>2</v>
      </c>
      <c r="J5" s="9">
        <f t="shared" ref="J5:J68" si="2">LN(F5/F4)</f>
        <v>-4.4991113717614661E-2</v>
      </c>
      <c r="K5" s="5">
        <f t="shared" ref="K5:K68" si="3">J5+1</f>
        <v>0.95500888628238534</v>
      </c>
      <c r="M5" s="26">
        <v>2</v>
      </c>
      <c r="N5" s="9">
        <f t="shared" si="0"/>
        <v>-4.3994022865571081E-2</v>
      </c>
      <c r="O5" s="5">
        <f t="shared" ref="O5:O68" si="4">N5+1</f>
        <v>0.95600597713442892</v>
      </c>
      <c r="Q5" s="26" t="s">
        <v>73</v>
      </c>
      <c r="R5" s="35">
        <f>MEDIAN(J4:J107)</f>
        <v>3.3888350730306859E-3</v>
      </c>
      <c r="T5" s="19" t="s">
        <v>73</v>
      </c>
      <c r="U5" s="5">
        <f>MEDIAN(N4:N107)</f>
        <v>3.3947507038061672E-3</v>
      </c>
      <c r="W5" s="26">
        <v>2</v>
      </c>
      <c r="X5" s="9">
        <f t="shared" si="1"/>
        <v>-4.9954463407054471E-2</v>
      </c>
      <c r="Y5" s="5">
        <f t="shared" ref="Y5:Y68" si="5">X5^2</f>
        <v>2.4954484142867442E-3</v>
      </c>
      <c r="AA5" s="19">
        <v>3</v>
      </c>
      <c r="AB5" s="35">
        <v>-0.08</v>
      </c>
      <c r="AD5" s="15">
        <f t="shared" ref="AD5:AD68" si="6">ABS(J5-$R$3)</f>
        <v>4.9954463407054471E-2</v>
      </c>
    </row>
    <row r="6" spans="1:30" ht="16" thickBot="1" x14ac:dyDescent="0.4">
      <c r="A6" s="29">
        <v>42391</v>
      </c>
      <c r="B6" s="9">
        <v>104.720001</v>
      </c>
      <c r="C6" s="9">
        <v>104.989998</v>
      </c>
      <c r="D6" s="9">
        <v>90.110000999999997</v>
      </c>
      <c r="E6" s="9">
        <v>94.410004000000001</v>
      </c>
      <c r="F6" s="9">
        <v>94.410004000000001</v>
      </c>
      <c r="G6" s="5">
        <v>119286100</v>
      </c>
      <c r="I6" s="26">
        <v>3</v>
      </c>
      <c r="J6" s="9">
        <f t="shared" si="2"/>
        <v>-8.0751250453689416E-2</v>
      </c>
      <c r="K6" s="5">
        <f t="shared" si="3"/>
        <v>0.91924874954631064</v>
      </c>
      <c r="M6" s="26">
        <v>3</v>
      </c>
      <c r="N6" s="9">
        <f t="shared" si="0"/>
        <v>-7.7576884759685077E-2</v>
      </c>
      <c r="O6" s="5">
        <f t="shared" si="4"/>
        <v>0.92242311524031495</v>
      </c>
      <c r="Q6" s="43" t="s">
        <v>74</v>
      </c>
      <c r="R6" s="36" t="e">
        <f>MODE(J4:J107)</f>
        <v>#N/A</v>
      </c>
      <c r="S6" s="1"/>
      <c r="T6" s="37" t="s">
        <v>74</v>
      </c>
      <c r="U6" s="6" t="e">
        <f>MODE(N4:N107)</f>
        <v>#N/A</v>
      </c>
      <c r="W6" s="26">
        <v>3</v>
      </c>
      <c r="X6" s="9">
        <f t="shared" si="1"/>
        <v>-8.5714600143129219E-2</v>
      </c>
      <c r="Y6" s="5">
        <f t="shared" si="5"/>
        <v>7.3469926776965275E-3</v>
      </c>
      <c r="AA6" s="19">
        <v>4</v>
      </c>
      <c r="AB6" s="35">
        <v>-7.0000000000000007E-2</v>
      </c>
      <c r="AD6" s="15">
        <f t="shared" si="6"/>
        <v>8.5714600143129219E-2</v>
      </c>
    </row>
    <row r="7" spans="1:30" ht="16" thickBot="1" x14ac:dyDescent="0.4">
      <c r="A7" s="29">
        <v>42398</v>
      </c>
      <c r="B7" s="9">
        <v>92</v>
      </c>
      <c r="C7" s="9">
        <v>97.18</v>
      </c>
      <c r="D7" s="9">
        <v>86.139999000000003</v>
      </c>
      <c r="E7" s="9">
        <v>89.709998999999996</v>
      </c>
      <c r="F7" s="9">
        <v>89.709998999999996</v>
      </c>
      <c r="G7" s="5">
        <v>108576300</v>
      </c>
      <c r="I7" s="27">
        <v>4</v>
      </c>
      <c r="J7" s="9">
        <f t="shared" si="2"/>
        <v>-5.106480768865472E-2</v>
      </c>
      <c r="K7" s="5">
        <f t="shared" si="3"/>
        <v>0.94893519231134527</v>
      </c>
      <c r="M7" s="27">
        <v>4</v>
      </c>
      <c r="N7" s="9">
        <f t="shared" si="0"/>
        <v>-4.9782912836228717E-2</v>
      </c>
      <c r="O7" s="5">
        <f t="shared" si="4"/>
        <v>0.95021708716377129</v>
      </c>
      <c r="Q7" s="90" t="s">
        <v>45</v>
      </c>
      <c r="R7" s="91"/>
      <c r="U7" s="3"/>
      <c r="V7" s="3"/>
      <c r="W7" s="27">
        <v>4</v>
      </c>
      <c r="X7" s="9">
        <f t="shared" si="1"/>
        <v>-5.602815737809453E-2</v>
      </c>
      <c r="Y7" s="5">
        <f t="shared" si="5"/>
        <v>3.1391544191845286E-3</v>
      </c>
      <c r="AA7" s="19">
        <v>5</v>
      </c>
      <c r="AB7" s="35">
        <v>-0.06</v>
      </c>
      <c r="AD7" s="15">
        <f t="shared" si="6"/>
        <v>5.602815737809453E-2</v>
      </c>
    </row>
    <row r="8" spans="1:30" x14ac:dyDescent="0.35">
      <c r="A8" s="29">
        <v>42405</v>
      </c>
      <c r="B8" s="9">
        <v>88.230002999999996</v>
      </c>
      <c r="C8" s="9">
        <v>92.209998999999996</v>
      </c>
      <c r="D8" s="9">
        <v>79.949996999999996</v>
      </c>
      <c r="E8" s="9">
        <v>86.349997999999999</v>
      </c>
      <c r="F8" s="9">
        <v>86.349997999999999</v>
      </c>
      <c r="G8" s="5">
        <v>121754100</v>
      </c>
      <c r="I8" s="27">
        <v>5</v>
      </c>
      <c r="J8" s="9">
        <f t="shared" si="2"/>
        <v>-3.8173452993027275E-2</v>
      </c>
      <c r="K8" s="5">
        <f t="shared" si="3"/>
        <v>0.96182654700697268</v>
      </c>
      <c r="M8" s="27">
        <v>5</v>
      </c>
      <c r="N8" s="9">
        <f t="shared" si="0"/>
        <v>-3.7454030068599119E-2</v>
      </c>
      <c r="O8" s="5">
        <f t="shared" si="4"/>
        <v>0.96254596993140085</v>
      </c>
      <c r="Q8" s="16" t="s">
        <v>76</v>
      </c>
      <c r="R8" s="39">
        <f>MAX(J4:J107)-MIN(J4:J107)</f>
        <v>0.35818313583007311</v>
      </c>
      <c r="U8" s="3"/>
      <c r="V8" s="3"/>
      <c r="W8" s="27">
        <v>5</v>
      </c>
      <c r="X8" s="9">
        <f t="shared" si="1"/>
        <v>-4.3136802682467085E-2</v>
      </c>
      <c r="Y8" s="5">
        <f t="shared" si="5"/>
        <v>1.8607837456660996E-3</v>
      </c>
      <c r="AA8" s="19">
        <v>6</v>
      </c>
      <c r="AB8" s="35">
        <v>-0.05</v>
      </c>
      <c r="AD8" s="15">
        <f t="shared" si="6"/>
        <v>4.3136802682467085E-2</v>
      </c>
    </row>
    <row r="9" spans="1:30" x14ac:dyDescent="0.35">
      <c r="A9" s="29">
        <v>42412</v>
      </c>
      <c r="B9" s="9">
        <v>86.639999000000003</v>
      </c>
      <c r="C9" s="9">
        <v>94.900002000000001</v>
      </c>
      <c r="D9" s="9">
        <v>85.260002</v>
      </c>
      <c r="E9" s="9">
        <v>90.489998</v>
      </c>
      <c r="F9" s="9">
        <v>90.489998</v>
      </c>
      <c r="G9" s="5">
        <v>71443400</v>
      </c>
      <c r="I9" s="26">
        <v>6</v>
      </c>
      <c r="J9" s="9">
        <f t="shared" si="2"/>
        <v>4.6830543830016481E-2</v>
      </c>
      <c r="K9" s="5">
        <f t="shared" si="3"/>
        <v>1.0468305438300165</v>
      </c>
      <c r="M9" s="26">
        <v>6</v>
      </c>
      <c r="N9" s="9">
        <f t="shared" si="0"/>
        <v>4.7944413386089492E-2</v>
      </c>
      <c r="O9" s="5">
        <f t="shared" si="4"/>
        <v>1.0479444133860896</v>
      </c>
      <c r="Q9" s="19" t="s">
        <v>107</v>
      </c>
      <c r="R9" s="35">
        <f>MAX(J4:J107)</f>
        <v>0.20755825179340764</v>
      </c>
      <c r="U9" s="3"/>
      <c r="V9" s="3"/>
      <c r="W9" s="26">
        <v>6</v>
      </c>
      <c r="X9" s="9">
        <f t="shared" si="1"/>
        <v>0</v>
      </c>
      <c r="Y9" s="5">
        <f t="shared" si="5"/>
        <v>0</v>
      </c>
      <c r="AA9" s="19">
        <v>7</v>
      </c>
      <c r="AB9" s="35">
        <v>-0.04</v>
      </c>
      <c r="AD9" s="15">
        <f t="shared" si="6"/>
        <v>4.1867194140576672E-2</v>
      </c>
    </row>
    <row r="10" spans="1:30" x14ac:dyDescent="0.35">
      <c r="A10" s="29">
        <v>42419</v>
      </c>
      <c r="B10" s="9">
        <v>89.980002999999996</v>
      </c>
      <c r="C10" s="9">
        <v>94.809997999999993</v>
      </c>
      <c r="D10" s="9">
        <v>86.699996999999996</v>
      </c>
      <c r="E10" s="9">
        <v>94.529999000000004</v>
      </c>
      <c r="F10" s="9">
        <v>94.529999000000004</v>
      </c>
      <c r="G10" s="5">
        <v>77151100</v>
      </c>
      <c r="I10" s="26">
        <v>7</v>
      </c>
      <c r="J10" s="9">
        <f t="shared" si="2"/>
        <v>4.3677908597488747E-2</v>
      </c>
      <c r="K10" s="5">
        <f t="shared" si="3"/>
        <v>1.0436779085974888</v>
      </c>
      <c r="M10" s="26">
        <v>7</v>
      </c>
      <c r="N10" s="9">
        <f t="shared" si="0"/>
        <v>4.4645829255074175E-2</v>
      </c>
      <c r="O10" s="5">
        <f t="shared" si="4"/>
        <v>1.0446458292550742</v>
      </c>
      <c r="Q10" s="19" t="s">
        <v>108</v>
      </c>
      <c r="R10" s="35">
        <f>MIN(J5:J108)</f>
        <v>-0.15062488403666546</v>
      </c>
      <c r="U10" s="3"/>
      <c r="V10" s="3"/>
      <c r="W10" s="26">
        <v>7</v>
      </c>
      <c r="X10" s="9">
        <f t="shared" si="1"/>
        <v>0</v>
      </c>
      <c r="Y10" s="5">
        <f t="shared" si="5"/>
        <v>0</v>
      </c>
      <c r="AA10" s="19">
        <v>8</v>
      </c>
      <c r="AB10" s="35">
        <v>-0.03</v>
      </c>
      <c r="AD10" s="15">
        <f t="shared" si="6"/>
        <v>3.8714558908048938E-2</v>
      </c>
    </row>
    <row r="11" spans="1:30" x14ac:dyDescent="0.35">
      <c r="A11" s="29">
        <v>42426</v>
      </c>
      <c r="B11" s="9">
        <v>95.300003000000004</v>
      </c>
      <c r="C11" s="9">
        <v>99.480002999999996</v>
      </c>
      <c r="D11" s="9">
        <v>93.339995999999999</v>
      </c>
      <c r="E11" s="9">
        <v>97.93</v>
      </c>
      <c r="F11" s="9">
        <v>97.93</v>
      </c>
      <c r="G11" s="5">
        <v>82093500</v>
      </c>
      <c r="I11" s="26">
        <v>8</v>
      </c>
      <c r="J11" s="9">
        <f t="shared" si="2"/>
        <v>3.5335703874062506E-2</v>
      </c>
      <c r="K11" s="5">
        <f t="shared" si="3"/>
        <v>1.0353357038740625</v>
      </c>
      <c r="M11" s="26">
        <v>8</v>
      </c>
      <c r="N11" s="9">
        <f t="shared" si="0"/>
        <v>3.5967428710117759E-2</v>
      </c>
      <c r="O11" s="5">
        <f t="shared" si="4"/>
        <v>1.0359674287101177</v>
      </c>
      <c r="Q11" s="19" t="s">
        <v>78</v>
      </c>
      <c r="R11" s="35">
        <f>AD109</f>
        <v>3.3701003262618504E-2</v>
      </c>
      <c r="U11" s="3"/>
      <c r="V11" s="3"/>
      <c r="W11" s="26">
        <v>8</v>
      </c>
      <c r="X11" s="9">
        <f t="shared" si="1"/>
        <v>0</v>
      </c>
      <c r="Y11" s="5">
        <f t="shared" si="5"/>
        <v>0</v>
      </c>
      <c r="AA11" s="19">
        <v>9</v>
      </c>
      <c r="AB11" s="35">
        <v>-0.02</v>
      </c>
      <c r="AD11" s="15">
        <f t="shared" si="6"/>
        <v>3.03723541846227E-2</v>
      </c>
    </row>
    <row r="12" spans="1:30" x14ac:dyDescent="0.35">
      <c r="A12" s="29">
        <v>42433</v>
      </c>
      <c r="B12" s="9">
        <v>98.760002</v>
      </c>
      <c r="C12" s="9">
        <v>102.220001</v>
      </c>
      <c r="D12" s="9">
        <v>94.5</v>
      </c>
      <c r="E12" s="9">
        <v>97.360000999999997</v>
      </c>
      <c r="F12" s="9">
        <v>97.360000999999997</v>
      </c>
      <c r="G12" s="5">
        <v>91344900</v>
      </c>
      <c r="I12" s="27">
        <v>9</v>
      </c>
      <c r="J12" s="9">
        <f t="shared" si="2"/>
        <v>-5.8374787822729566E-3</v>
      </c>
      <c r="K12" s="5">
        <f t="shared" si="3"/>
        <v>0.99416252121772708</v>
      </c>
      <c r="M12" s="27">
        <v>9</v>
      </c>
      <c r="N12" s="9">
        <f t="shared" si="0"/>
        <v>-5.8204738078220146E-3</v>
      </c>
      <c r="O12" s="5">
        <f t="shared" si="4"/>
        <v>0.99417952619217798</v>
      </c>
      <c r="Q12" s="19" t="s">
        <v>97</v>
      </c>
      <c r="R12" s="35">
        <f>STDEV(J4:J107)</f>
        <v>4.8628049914353683E-2</v>
      </c>
      <c r="W12" s="27">
        <v>9</v>
      </c>
      <c r="X12" s="9">
        <f t="shared" si="1"/>
        <v>-1.0800828471712765E-2</v>
      </c>
      <c r="Y12" s="5">
        <f t="shared" si="5"/>
        <v>1.1665789567536109E-4</v>
      </c>
      <c r="AA12" s="19">
        <v>10</v>
      </c>
      <c r="AB12" s="35">
        <v>-0.01</v>
      </c>
      <c r="AD12" s="15">
        <f t="shared" si="6"/>
        <v>1.0800828471712765E-2</v>
      </c>
    </row>
    <row r="13" spans="1:30" x14ac:dyDescent="0.35">
      <c r="A13" s="29">
        <v>42440</v>
      </c>
      <c r="B13" s="9">
        <v>99.510002</v>
      </c>
      <c r="C13" s="9">
        <v>101.389999</v>
      </c>
      <c r="D13" s="9">
        <v>96.050003000000004</v>
      </c>
      <c r="E13" s="9">
        <v>99.720000999999996</v>
      </c>
      <c r="F13" s="9">
        <v>99.720000999999996</v>
      </c>
      <c r="G13" s="5">
        <v>62513500</v>
      </c>
      <c r="I13" s="27">
        <v>10</v>
      </c>
      <c r="J13" s="9">
        <f t="shared" si="2"/>
        <v>2.3950809733005351E-2</v>
      </c>
      <c r="K13" s="5">
        <f t="shared" si="3"/>
        <v>1.0239508097330055</v>
      </c>
      <c r="M13" s="27">
        <v>10</v>
      </c>
      <c r="N13" s="9">
        <f t="shared" si="0"/>
        <v>2.4239934015612835E-2</v>
      </c>
      <c r="O13" s="5">
        <f t="shared" si="4"/>
        <v>1.0242399340156128</v>
      </c>
      <c r="Q13" s="19" t="s">
        <v>99</v>
      </c>
      <c r="R13" s="35">
        <f>VAR(J4:J107)</f>
        <v>2.3646872384728733E-3</v>
      </c>
      <c r="W13" s="27">
        <v>10</v>
      </c>
      <c r="X13" s="9">
        <f t="shared" si="1"/>
        <v>0</v>
      </c>
      <c r="Y13" s="5">
        <f t="shared" si="5"/>
        <v>0</v>
      </c>
      <c r="AA13" s="19">
        <v>11</v>
      </c>
      <c r="AB13" s="35">
        <v>0</v>
      </c>
      <c r="AD13" s="15">
        <f t="shared" si="6"/>
        <v>1.8987460043565545E-2</v>
      </c>
    </row>
    <row r="14" spans="1:30" x14ac:dyDescent="0.35">
      <c r="A14" s="29">
        <v>42447</v>
      </c>
      <c r="B14" s="9">
        <v>100.5</v>
      </c>
      <c r="C14" s="9">
        <v>102.410004</v>
      </c>
      <c r="D14" s="9">
        <v>97.07</v>
      </c>
      <c r="E14" s="9">
        <v>98.360000999999997</v>
      </c>
      <c r="F14" s="9">
        <v>98.360000999999997</v>
      </c>
      <c r="G14" s="5">
        <v>53086500</v>
      </c>
      <c r="I14" s="26">
        <v>11</v>
      </c>
      <c r="J14" s="9">
        <f t="shared" si="2"/>
        <v>-1.3732041168709477E-2</v>
      </c>
      <c r="K14" s="5">
        <f t="shared" si="3"/>
        <v>0.98626795883129048</v>
      </c>
      <c r="M14" s="26">
        <v>11</v>
      </c>
      <c r="N14" s="9">
        <f t="shared" si="0"/>
        <v>-1.3638186786620664E-2</v>
      </c>
      <c r="O14" s="5">
        <f t="shared" si="4"/>
        <v>0.98636181321337935</v>
      </c>
      <c r="Q14" s="19" t="s">
        <v>87</v>
      </c>
      <c r="R14" s="5">
        <f>Y112</f>
        <v>3.2568190360992538E-2</v>
      </c>
      <c r="T14" t="str">
        <f>IF(R12&gt;R14,"Standard Deviation overstates risk"," ")</f>
        <v>Standard Deviation overstates risk</v>
      </c>
      <c r="W14" s="26">
        <v>11</v>
      </c>
      <c r="X14" s="9">
        <f t="shared" si="1"/>
        <v>-1.8695390858149284E-2</v>
      </c>
      <c r="Y14" s="5">
        <f t="shared" si="5"/>
        <v>3.4951763933897183E-4</v>
      </c>
      <c r="AA14" s="19">
        <v>12</v>
      </c>
      <c r="AB14" s="35">
        <v>0.01</v>
      </c>
      <c r="AD14" s="15">
        <f t="shared" si="6"/>
        <v>1.8695390858149284E-2</v>
      </c>
    </row>
    <row r="15" spans="1:30" x14ac:dyDescent="0.35">
      <c r="A15" s="29">
        <v>42454</v>
      </c>
      <c r="B15" s="9">
        <v>98.339995999999999</v>
      </c>
      <c r="C15" s="9">
        <v>104.910004</v>
      </c>
      <c r="D15" s="9">
        <v>97.82</v>
      </c>
      <c r="E15" s="9">
        <v>102.230003</v>
      </c>
      <c r="F15" s="9">
        <v>102.230003</v>
      </c>
      <c r="G15" s="5">
        <v>52835300</v>
      </c>
      <c r="I15" s="26">
        <v>12</v>
      </c>
      <c r="J15" s="9">
        <f t="shared" si="2"/>
        <v>3.85909785997893E-2</v>
      </c>
      <c r="K15" s="5">
        <f t="shared" si="3"/>
        <v>1.0385909785997893</v>
      </c>
      <c r="M15" s="26">
        <v>12</v>
      </c>
      <c r="N15" s="9">
        <f t="shared" si="0"/>
        <v>3.9345282235204525E-2</v>
      </c>
      <c r="O15" s="5">
        <f t="shared" si="4"/>
        <v>1.0393452822352045</v>
      </c>
      <c r="Q15" s="19" t="s">
        <v>86</v>
      </c>
      <c r="R15" s="35">
        <f>Y111</f>
        <v>1.0606870233898472E-3</v>
      </c>
      <c r="U15" s="3"/>
      <c r="V15" s="3"/>
      <c r="W15" s="26">
        <v>12</v>
      </c>
      <c r="X15" s="9">
        <f t="shared" si="1"/>
        <v>0</v>
      </c>
      <c r="Y15" s="5">
        <f t="shared" si="5"/>
        <v>0</v>
      </c>
      <c r="AA15" s="19">
        <v>13</v>
      </c>
      <c r="AB15" s="35">
        <v>0.02</v>
      </c>
      <c r="AD15" s="15">
        <f t="shared" si="6"/>
        <v>3.362762891034949E-2</v>
      </c>
    </row>
    <row r="16" spans="1:30" x14ac:dyDescent="0.35">
      <c r="A16" s="29">
        <v>42461</v>
      </c>
      <c r="B16" s="9">
        <v>102.93</v>
      </c>
      <c r="C16" s="9">
        <v>106.44000200000001</v>
      </c>
      <c r="D16" s="9">
        <v>102.470001</v>
      </c>
      <c r="E16" s="9">
        <v>104.449997</v>
      </c>
      <c r="F16" s="9">
        <v>104.449997</v>
      </c>
      <c r="G16" s="5">
        <v>55544500</v>
      </c>
      <c r="I16" s="26">
        <v>13</v>
      </c>
      <c r="J16" s="9">
        <f t="shared" si="2"/>
        <v>2.1483253166182294E-2</v>
      </c>
      <c r="K16" s="5">
        <f t="shared" si="3"/>
        <v>1.0214832531661824</v>
      </c>
      <c r="M16" s="26">
        <v>13</v>
      </c>
      <c r="N16" s="9">
        <f t="shared" si="0"/>
        <v>2.1715679691411138E-2</v>
      </c>
      <c r="O16" s="5">
        <f t="shared" si="4"/>
        <v>1.0217156796914111</v>
      </c>
      <c r="Q16" s="19" t="s">
        <v>89</v>
      </c>
      <c r="R16" s="5">
        <f>R12/R3</f>
        <v>9.7974257219507201</v>
      </c>
      <c r="W16" s="26">
        <v>13</v>
      </c>
      <c r="X16" s="9">
        <f t="shared" si="1"/>
        <v>0</v>
      </c>
      <c r="Y16" s="5">
        <f t="shared" si="5"/>
        <v>0</v>
      </c>
      <c r="AA16" s="19">
        <v>14</v>
      </c>
      <c r="AB16" s="35">
        <v>0.03</v>
      </c>
      <c r="AD16" s="15">
        <f t="shared" si="6"/>
        <v>1.6519903476742488E-2</v>
      </c>
    </row>
    <row r="17" spans="1:30" x14ac:dyDescent="0.35">
      <c r="A17" s="29">
        <v>42468</v>
      </c>
      <c r="B17" s="9">
        <v>105.120003</v>
      </c>
      <c r="C17" s="9">
        <v>111.639999</v>
      </c>
      <c r="D17" s="9">
        <v>102.209999</v>
      </c>
      <c r="E17" s="9">
        <v>110.41999800000001</v>
      </c>
      <c r="F17" s="9">
        <v>110.41999800000001</v>
      </c>
      <c r="G17" s="5">
        <v>53853300</v>
      </c>
      <c r="I17" s="27">
        <v>14</v>
      </c>
      <c r="J17" s="9">
        <f t="shared" si="2"/>
        <v>5.5582799462539779E-2</v>
      </c>
      <c r="K17" s="5">
        <f t="shared" si="3"/>
        <v>1.0555827994625397</v>
      </c>
      <c r="M17" s="27">
        <v>14</v>
      </c>
      <c r="N17" s="9">
        <f t="shared" si="0"/>
        <v>5.7156545442505001E-2</v>
      </c>
      <c r="O17" s="5">
        <f t="shared" si="4"/>
        <v>1.0571565454425049</v>
      </c>
      <c r="Q17" s="19" t="s">
        <v>94</v>
      </c>
      <c r="R17" s="5">
        <f>SKEW(J4:J107)</f>
        <v>0.5586759775999306</v>
      </c>
      <c r="W17" s="27">
        <v>14</v>
      </c>
      <c r="X17" s="9">
        <f t="shared" si="1"/>
        <v>0</v>
      </c>
      <c r="Y17" s="5">
        <f t="shared" si="5"/>
        <v>0</v>
      </c>
      <c r="AA17" s="19">
        <v>15</v>
      </c>
      <c r="AB17" s="35">
        <v>0.04</v>
      </c>
      <c r="AD17" s="15">
        <f t="shared" si="6"/>
        <v>5.061944977309997E-2</v>
      </c>
    </row>
    <row r="18" spans="1:30" ht="16" thickBot="1" x14ac:dyDescent="0.4">
      <c r="A18" s="29">
        <v>42475</v>
      </c>
      <c r="B18" s="9">
        <v>110.639999</v>
      </c>
      <c r="C18" s="9">
        <v>111.849998</v>
      </c>
      <c r="D18" s="9">
        <v>93.139999000000003</v>
      </c>
      <c r="E18" s="9">
        <v>94.980002999999996</v>
      </c>
      <c r="F18" s="9">
        <v>94.980002999999996</v>
      </c>
      <c r="G18" s="5">
        <v>141009300</v>
      </c>
      <c r="I18" s="27">
        <v>15</v>
      </c>
      <c r="J18" s="9">
        <f t="shared" si="2"/>
        <v>-0.15062488403666546</v>
      </c>
      <c r="K18" s="5">
        <f t="shared" si="3"/>
        <v>0.84937511596333448</v>
      </c>
      <c r="M18" s="27">
        <v>15</v>
      </c>
      <c r="N18" s="9">
        <f t="shared" si="0"/>
        <v>-0.13982969823998737</v>
      </c>
      <c r="O18" s="5">
        <f t="shared" si="4"/>
        <v>0.86017030176001263</v>
      </c>
      <c r="Q18" s="37" t="s">
        <v>118</v>
      </c>
      <c r="R18" s="6">
        <f>KURT(J4:J107)</f>
        <v>3.9008214791998483</v>
      </c>
      <c r="W18" s="27">
        <v>15</v>
      </c>
      <c r="X18" s="9">
        <f t="shared" si="1"/>
        <v>-0.15558823372610528</v>
      </c>
      <c r="Y18" s="5">
        <f t="shared" si="5"/>
        <v>2.4207698474009165E-2</v>
      </c>
      <c r="AA18" s="19">
        <v>16</v>
      </c>
      <c r="AB18" s="35">
        <v>0.05</v>
      </c>
      <c r="AD18" s="15">
        <f t="shared" si="6"/>
        <v>0.15558823372610528</v>
      </c>
    </row>
    <row r="19" spans="1:30" x14ac:dyDescent="0.35">
      <c r="A19" s="29">
        <v>42482</v>
      </c>
      <c r="B19" s="9">
        <v>94.849997999999999</v>
      </c>
      <c r="C19" s="9">
        <v>96.690002000000007</v>
      </c>
      <c r="D19" s="9">
        <v>90.089995999999999</v>
      </c>
      <c r="E19" s="9">
        <v>90.279999000000004</v>
      </c>
      <c r="F19" s="9">
        <v>90.279999000000004</v>
      </c>
      <c r="G19" s="5">
        <v>69816400</v>
      </c>
      <c r="I19" s="26">
        <v>16</v>
      </c>
      <c r="J19" s="9">
        <f t="shared" si="2"/>
        <v>-5.0750433833887693E-2</v>
      </c>
      <c r="K19" s="5">
        <f t="shared" si="3"/>
        <v>0.94924956616611234</v>
      </c>
      <c r="M19" s="26">
        <v>16</v>
      </c>
      <c r="N19" s="9">
        <f t="shared" si="0"/>
        <v>-4.9484142467335922E-2</v>
      </c>
      <c r="O19" s="5">
        <f t="shared" si="4"/>
        <v>0.9505158575326641</v>
      </c>
      <c r="Q19" s="1"/>
      <c r="W19" s="26">
        <v>16</v>
      </c>
      <c r="X19" s="9">
        <f t="shared" si="1"/>
        <v>-5.5713783523327502E-2</v>
      </c>
      <c r="Y19" s="5">
        <f t="shared" si="5"/>
        <v>3.1040256744841992E-3</v>
      </c>
      <c r="AA19" s="19">
        <v>17</v>
      </c>
      <c r="AB19" s="35">
        <v>0.06</v>
      </c>
      <c r="AD19" s="15">
        <f t="shared" si="6"/>
        <v>5.5713783523327502E-2</v>
      </c>
    </row>
    <row r="20" spans="1:30" ht="16" thickBot="1" x14ac:dyDescent="0.4">
      <c r="A20" s="29">
        <v>42489</v>
      </c>
      <c r="B20" s="9">
        <v>90.5</v>
      </c>
      <c r="C20" s="9">
        <v>93.25</v>
      </c>
      <c r="D20" s="9">
        <v>88.209998999999996</v>
      </c>
      <c r="E20" s="9">
        <v>89.370002999999997</v>
      </c>
      <c r="F20" s="9">
        <v>89.370002999999997</v>
      </c>
      <c r="G20" s="5">
        <v>54834200</v>
      </c>
      <c r="I20" s="26">
        <v>17</v>
      </c>
      <c r="J20" s="9">
        <f t="shared" si="2"/>
        <v>-1.0130851911072929E-2</v>
      </c>
      <c r="K20" s="5">
        <f t="shared" si="3"/>
        <v>0.98986914808892712</v>
      </c>
      <c r="M20" s="26">
        <v>17</v>
      </c>
      <c r="N20" s="9">
        <f t="shared" si="0"/>
        <v>-1.007970768807836E-2</v>
      </c>
      <c r="O20" s="5">
        <f t="shared" si="4"/>
        <v>0.98992029231192169</v>
      </c>
      <c r="W20" s="26">
        <v>17</v>
      </c>
      <c r="X20" s="9">
        <f t="shared" si="1"/>
        <v>-1.5094201600512735E-2</v>
      </c>
      <c r="Y20" s="5">
        <f t="shared" si="5"/>
        <v>2.2783492195692121E-4</v>
      </c>
      <c r="AA20" s="19">
        <v>18</v>
      </c>
      <c r="AB20" s="35">
        <v>7.0000000000000007E-2</v>
      </c>
      <c r="AD20" s="15">
        <f t="shared" si="6"/>
        <v>1.5094201600512735E-2</v>
      </c>
    </row>
    <row r="21" spans="1:30" ht="16" thickBot="1" x14ac:dyDescent="0.4">
      <c r="A21" s="29">
        <v>42496</v>
      </c>
      <c r="B21" s="9">
        <v>88.830001999999993</v>
      </c>
      <c r="C21" s="9">
        <v>93.25</v>
      </c>
      <c r="D21" s="9">
        <v>85.739998</v>
      </c>
      <c r="E21" s="9">
        <v>87.739998</v>
      </c>
      <c r="F21" s="9">
        <v>87.739998</v>
      </c>
      <c r="G21" s="5">
        <v>63242800</v>
      </c>
      <c r="I21" s="26">
        <v>18</v>
      </c>
      <c r="J21" s="9">
        <f t="shared" si="2"/>
        <v>-1.8407216018164321E-2</v>
      </c>
      <c r="K21" s="5">
        <f t="shared" si="3"/>
        <v>0.98159278398183569</v>
      </c>
      <c r="M21" s="26">
        <v>18</v>
      </c>
      <c r="N21" s="9">
        <f t="shared" si="0"/>
        <v>-1.8238837924174592E-2</v>
      </c>
      <c r="O21" s="5">
        <f t="shared" si="4"/>
        <v>0.98176116207582542</v>
      </c>
      <c r="Q21" s="90" t="s">
        <v>34</v>
      </c>
      <c r="R21" s="91"/>
      <c r="W21" s="26">
        <v>18</v>
      </c>
      <c r="X21" s="9">
        <f t="shared" si="1"/>
        <v>-2.3370565707604127E-2</v>
      </c>
      <c r="Y21" s="5">
        <f t="shared" si="5"/>
        <v>5.4618334149344203E-4</v>
      </c>
      <c r="AA21" s="19">
        <v>19</v>
      </c>
      <c r="AB21" s="35">
        <v>0.08</v>
      </c>
      <c r="AD21" s="15">
        <f t="shared" si="6"/>
        <v>2.3370565707604127E-2</v>
      </c>
    </row>
    <row r="22" spans="1:30" x14ac:dyDescent="0.35">
      <c r="A22" s="29">
        <v>42503</v>
      </c>
      <c r="B22" s="9">
        <v>87.389999000000003</v>
      </c>
      <c r="C22" s="9">
        <v>91.720000999999996</v>
      </c>
      <c r="D22" s="9">
        <v>86.150002000000001</v>
      </c>
      <c r="E22" s="9">
        <v>89.550003000000004</v>
      </c>
      <c r="F22" s="9">
        <v>89.550003000000004</v>
      </c>
      <c r="G22" s="5">
        <v>59752600</v>
      </c>
      <c r="I22" s="27">
        <v>19</v>
      </c>
      <c r="J22" s="9">
        <f t="shared" si="2"/>
        <v>2.0419289064110554E-2</v>
      </c>
      <c r="K22" s="5">
        <f t="shared" si="3"/>
        <v>1.0204192890641106</v>
      </c>
      <c r="M22" s="27">
        <v>19</v>
      </c>
      <c r="N22" s="9">
        <f t="shared" si="0"/>
        <v>2.0629188981745861E-2</v>
      </c>
      <c r="O22" s="5">
        <f t="shared" si="4"/>
        <v>1.0206291889817458</v>
      </c>
      <c r="Q22" s="62" t="s">
        <v>115</v>
      </c>
      <c r="R22" s="63" t="s">
        <v>117</v>
      </c>
      <c r="W22" s="27">
        <v>19</v>
      </c>
      <c r="X22" s="9">
        <f t="shared" si="1"/>
        <v>0</v>
      </c>
      <c r="Y22" s="5">
        <f t="shared" si="5"/>
        <v>0</v>
      </c>
      <c r="AA22" s="19">
        <v>20</v>
      </c>
      <c r="AB22" s="35">
        <v>0.09</v>
      </c>
      <c r="AD22" s="15">
        <f t="shared" si="6"/>
        <v>1.5455939374670748E-2</v>
      </c>
    </row>
    <row r="23" spans="1:30" ht="16" thickBot="1" x14ac:dyDescent="0.4">
      <c r="A23" s="29">
        <v>42510</v>
      </c>
      <c r="B23" s="9">
        <v>90.080001999999993</v>
      </c>
      <c r="C23" s="9">
        <v>104</v>
      </c>
      <c r="D23" s="9">
        <v>89.980002999999996</v>
      </c>
      <c r="E23" s="9">
        <v>102.80999799999999</v>
      </c>
      <c r="F23" s="9">
        <v>102.80999799999999</v>
      </c>
      <c r="G23" s="5">
        <v>83206000</v>
      </c>
      <c r="I23" s="27">
        <v>20</v>
      </c>
      <c r="J23" s="9">
        <f t="shared" si="2"/>
        <v>0.13808544309370846</v>
      </c>
      <c r="K23" s="5">
        <f t="shared" si="3"/>
        <v>1.1380854430937084</v>
      </c>
      <c r="M23" s="27">
        <v>20</v>
      </c>
      <c r="N23" s="9">
        <f t="shared" si="0"/>
        <v>0.14807364104722576</v>
      </c>
      <c r="O23" s="5">
        <f t="shared" si="4"/>
        <v>1.1480736410472256</v>
      </c>
      <c r="Q23" s="64">
        <v>-0.1</v>
      </c>
      <c r="R23" s="65">
        <v>1</v>
      </c>
      <c r="W23" s="27">
        <v>20</v>
      </c>
      <c r="X23" s="9">
        <f t="shared" si="1"/>
        <v>0</v>
      </c>
      <c r="Y23" s="5">
        <f t="shared" si="5"/>
        <v>0</v>
      </c>
      <c r="AA23" s="37">
        <v>21</v>
      </c>
      <c r="AB23" s="36">
        <v>0.1</v>
      </c>
      <c r="AD23" s="15">
        <f t="shared" si="6"/>
        <v>0.13312209340426864</v>
      </c>
    </row>
    <row r="24" spans="1:30" x14ac:dyDescent="0.35">
      <c r="A24" s="29">
        <v>42517</v>
      </c>
      <c r="B24" s="9">
        <v>102.44000200000001</v>
      </c>
      <c r="C24" s="9">
        <v>103.5</v>
      </c>
      <c r="D24" s="9">
        <v>100.160004</v>
      </c>
      <c r="E24" s="9">
        <v>101.25</v>
      </c>
      <c r="F24" s="9">
        <v>101.25</v>
      </c>
      <c r="G24" s="5">
        <v>34191100</v>
      </c>
      <c r="I24" s="26">
        <v>21</v>
      </c>
      <c r="J24" s="9">
        <f t="shared" si="2"/>
        <v>-1.5289899114617755E-2</v>
      </c>
      <c r="K24" s="5">
        <f t="shared" si="3"/>
        <v>0.98471010088538224</v>
      </c>
      <c r="M24" s="26">
        <v>21</v>
      </c>
      <c r="N24" s="9">
        <f t="shared" si="0"/>
        <v>-1.5173602084886658E-2</v>
      </c>
      <c r="O24" s="5">
        <f t="shared" si="4"/>
        <v>0.98482639791511339</v>
      </c>
      <c r="Q24" s="64">
        <v>-0.09</v>
      </c>
      <c r="R24" s="65">
        <v>0</v>
      </c>
      <c r="W24" s="26">
        <v>21</v>
      </c>
      <c r="X24" s="9">
        <f t="shared" si="1"/>
        <v>-2.0253248804057562E-2</v>
      </c>
      <c r="Y24" s="5">
        <f t="shared" si="5"/>
        <v>4.1019408711905905E-4</v>
      </c>
      <c r="AD24" s="15">
        <f t="shared" si="6"/>
        <v>2.0253248804057562E-2</v>
      </c>
    </row>
    <row r="25" spans="1:30" x14ac:dyDescent="0.35">
      <c r="A25" s="29">
        <v>42524</v>
      </c>
      <c r="B25" s="9">
        <v>100.989998</v>
      </c>
      <c r="C25" s="9">
        <v>101.629997</v>
      </c>
      <c r="D25" s="9">
        <v>96.660004000000001</v>
      </c>
      <c r="E25" s="9">
        <v>97.089995999999999</v>
      </c>
      <c r="F25" s="9">
        <v>97.089995999999999</v>
      </c>
      <c r="G25" s="5">
        <v>40874500</v>
      </c>
      <c r="I25" s="26">
        <v>22</v>
      </c>
      <c r="J25" s="9">
        <f t="shared" si="2"/>
        <v>-4.1954363803483462E-2</v>
      </c>
      <c r="K25" s="5">
        <f t="shared" si="3"/>
        <v>0.9580456361965165</v>
      </c>
      <c r="M25" s="26">
        <v>22</v>
      </c>
      <c r="N25" s="9">
        <f t="shared" si="0"/>
        <v>-4.1086459259259266E-2</v>
      </c>
      <c r="O25" s="5">
        <f t="shared" si="4"/>
        <v>0.95891354074074076</v>
      </c>
      <c r="Q25" s="64">
        <v>-0.08</v>
      </c>
      <c r="R25" s="65">
        <v>0</v>
      </c>
      <c r="W25" s="26">
        <v>22</v>
      </c>
      <c r="X25" s="9">
        <f t="shared" si="1"/>
        <v>-4.6917713492923271E-2</v>
      </c>
      <c r="Y25" s="5">
        <f t="shared" si="5"/>
        <v>2.2012718394040344E-3</v>
      </c>
      <c r="AD25" s="15">
        <f t="shared" si="6"/>
        <v>4.6917713492923271E-2</v>
      </c>
    </row>
    <row r="26" spans="1:30" x14ac:dyDescent="0.35">
      <c r="A26" s="29">
        <v>42531</v>
      </c>
      <c r="B26" s="9">
        <v>94.879997000000003</v>
      </c>
      <c r="C26" s="9">
        <v>97.199996999999996</v>
      </c>
      <c r="D26" s="9">
        <v>93.25</v>
      </c>
      <c r="E26" s="9">
        <v>95.440002000000007</v>
      </c>
      <c r="F26" s="9">
        <v>95.440002000000007</v>
      </c>
      <c r="G26" s="5">
        <v>51098800</v>
      </c>
      <c r="I26" s="26">
        <v>23</v>
      </c>
      <c r="J26" s="9">
        <f t="shared" si="2"/>
        <v>-1.7140543437930388E-2</v>
      </c>
      <c r="K26" s="5">
        <f t="shared" si="3"/>
        <v>0.98285945656206963</v>
      </c>
      <c r="M26" s="26">
        <v>23</v>
      </c>
      <c r="N26" s="9">
        <f t="shared" si="0"/>
        <v>-1.6994480049211173E-2</v>
      </c>
      <c r="O26" s="5">
        <f t="shared" si="4"/>
        <v>0.98300551995078878</v>
      </c>
      <c r="Q26" s="64">
        <v>-7.0000000000000007E-2</v>
      </c>
      <c r="R26" s="65">
        <v>1</v>
      </c>
      <c r="W26" s="26">
        <v>23</v>
      </c>
      <c r="X26" s="9">
        <f t="shared" si="1"/>
        <v>-2.2103893127370194E-2</v>
      </c>
      <c r="Y26" s="5">
        <f t="shared" si="5"/>
        <v>4.8858209138620328E-4</v>
      </c>
      <c r="AD26" s="15">
        <f t="shared" si="6"/>
        <v>2.2103893127370194E-2</v>
      </c>
    </row>
    <row r="27" spans="1:30" x14ac:dyDescent="0.35">
      <c r="A27" s="29">
        <v>42538</v>
      </c>
      <c r="B27" s="9">
        <v>95.75</v>
      </c>
      <c r="C27" s="9">
        <v>95.879997000000003</v>
      </c>
      <c r="D27" s="9">
        <v>88.150002000000001</v>
      </c>
      <c r="E27" s="9">
        <v>91.660004000000001</v>
      </c>
      <c r="F27" s="9">
        <v>91.660004000000001</v>
      </c>
      <c r="G27" s="5">
        <v>52546600</v>
      </c>
      <c r="I27" s="27">
        <v>24</v>
      </c>
      <c r="J27" s="9">
        <f t="shared" si="2"/>
        <v>-4.0411676024720206E-2</v>
      </c>
      <c r="K27" s="5">
        <f t="shared" si="3"/>
        <v>0.95958832397527982</v>
      </c>
      <c r="M27" s="27">
        <v>24</v>
      </c>
      <c r="N27" s="9">
        <f t="shared" si="0"/>
        <v>-3.9606013419823755E-2</v>
      </c>
      <c r="O27" s="5">
        <f t="shared" si="4"/>
        <v>0.96039398658017627</v>
      </c>
      <c r="Q27" s="64">
        <v>-0.06</v>
      </c>
      <c r="R27" s="65">
        <v>0</v>
      </c>
      <c r="W27" s="27">
        <v>24</v>
      </c>
      <c r="X27" s="9">
        <f t="shared" si="1"/>
        <v>-4.5375025714160015E-2</v>
      </c>
      <c r="Y27" s="5">
        <f t="shared" si="5"/>
        <v>2.0588929585606828E-3</v>
      </c>
      <c r="AD27" s="15">
        <f t="shared" si="6"/>
        <v>4.5375025714160015E-2</v>
      </c>
    </row>
    <row r="28" spans="1:30" x14ac:dyDescent="0.35">
      <c r="A28" s="29">
        <v>42545</v>
      </c>
      <c r="B28" s="9">
        <v>87.529999000000004</v>
      </c>
      <c r="C28" s="9">
        <v>91.970000999999996</v>
      </c>
      <c r="D28" s="9">
        <v>84.809997999999993</v>
      </c>
      <c r="E28" s="9">
        <v>91.480002999999996</v>
      </c>
      <c r="F28" s="9">
        <v>91.480002999999996</v>
      </c>
      <c r="G28" s="5">
        <v>57310800</v>
      </c>
      <c r="I28" s="27">
        <v>25</v>
      </c>
      <c r="J28" s="9">
        <f t="shared" si="2"/>
        <v>-1.965720771881339E-3</v>
      </c>
      <c r="K28" s="5">
        <f t="shared" si="3"/>
        <v>0.99803427922811871</v>
      </c>
      <c r="M28" s="27">
        <v>25</v>
      </c>
      <c r="N28" s="9">
        <f t="shared" si="0"/>
        <v>-1.9637900081261647E-3</v>
      </c>
      <c r="O28" s="5">
        <f t="shared" si="4"/>
        <v>0.99803620999187381</v>
      </c>
      <c r="Q28" s="64">
        <v>-0.05</v>
      </c>
      <c r="R28" s="65">
        <v>1</v>
      </c>
      <c r="W28" s="27">
        <v>25</v>
      </c>
      <c r="X28" s="9">
        <f t="shared" si="1"/>
        <v>-6.9290704613211461E-3</v>
      </c>
      <c r="Y28" s="5">
        <f t="shared" si="5"/>
        <v>4.8012017457953242E-5</v>
      </c>
      <c r="AD28" s="15">
        <f t="shared" si="6"/>
        <v>6.9290704613211461E-3</v>
      </c>
    </row>
    <row r="29" spans="1:30" x14ac:dyDescent="0.35">
      <c r="A29" s="29">
        <v>42552</v>
      </c>
      <c r="B29" s="9">
        <v>95</v>
      </c>
      <c r="C29" s="9">
        <v>101.269997</v>
      </c>
      <c r="D29" s="9">
        <v>93.18</v>
      </c>
      <c r="E29" s="9">
        <v>95.099997999999999</v>
      </c>
      <c r="F29" s="9">
        <v>95.099997999999999</v>
      </c>
      <c r="G29" s="5">
        <v>68250500</v>
      </c>
      <c r="I29" s="26">
        <v>26</v>
      </c>
      <c r="J29" s="9">
        <f t="shared" si="2"/>
        <v>3.8808546572217037E-2</v>
      </c>
      <c r="K29" s="5">
        <f t="shared" si="3"/>
        <v>1.038808546572217</v>
      </c>
      <c r="M29" s="26">
        <v>26</v>
      </c>
      <c r="N29" s="9">
        <f t="shared" si="0"/>
        <v>3.9571435081828789E-2</v>
      </c>
      <c r="O29" s="5">
        <f t="shared" si="4"/>
        <v>1.0395714350818288</v>
      </c>
      <c r="Q29" s="64">
        <v>-0.04</v>
      </c>
      <c r="R29" s="65">
        <v>1</v>
      </c>
      <c r="W29" s="26">
        <v>26</v>
      </c>
      <c r="X29" s="9">
        <f t="shared" si="1"/>
        <v>0</v>
      </c>
      <c r="Y29" s="5">
        <f t="shared" si="5"/>
        <v>0</v>
      </c>
      <c r="AD29" s="15">
        <f t="shared" si="6"/>
        <v>3.3845196882777227E-2</v>
      </c>
    </row>
    <row r="30" spans="1:30" x14ac:dyDescent="0.35">
      <c r="A30" s="29">
        <v>42559</v>
      </c>
      <c r="B30" s="9">
        <v>96</v>
      </c>
      <c r="C30" s="9">
        <v>98.269997000000004</v>
      </c>
      <c r="D30" s="9">
        <v>94.089995999999999</v>
      </c>
      <c r="E30" s="9">
        <v>98.019997000000004</v>
      </c>
      <c r="F30" s="9">
        <v>98.019997000000004</v>
      </c>
      <c r="G30" s="5">
        <v>51882900</v>
      </c>
      <c r="I30" s="26">
        <v>27</v>
      </c>
      <c r="J30" s="9">
        <f t="shared" si="2"/>
        <v>3.0242560354552091E-2</v>
      </c>
      <c r="K30" s="5">
        <f t="shared" si="3"/>
        <v>1.0302425603545522</v>
      </c>
      <c r="M30" s="26">
        <v>27</v>
      </c>
      <c r="N30" s="9">
        <f t="shared" si="0"/>
        <v>3.0704511686740564E-2</v>
      </c>
      <c r="O30" s="5">
        <f t="shared" si="4"/>
        <v>1.0307045116867406</v>
      </c>
      <c r="Q30" s="64">
        <v>-0.03</v>
      </c>
      <c r="R30" s="65">
        <v>2</v>
      </c>
      <c r="W30" s="26">
        <v>27</v>
      </c>
      <c r="X30" s="9">
        <f t="shared" si="1"/>
        <v>0</v>
      </c>
      <c r="Y30" s="5">
        <f t="shared" si="5"/>
        <v>0</v>
      </c>
      <c r="AD30" s="15">
        <f t="shared" si="6"/>
        <v>2.5279210665112285E-2</v>
      </c>
    </row>
    <row r="31" spans="1:30" x14ac:dyDescent="0.35">
      <c r="A31" s="29">
        <v>42566</v>
      </c>
      <c r="B31" s="9">
        <v>98.519997000000004</v>
      </c>
      <c r="C31" s="9">
        <v>99.839995999999999</v>
      </c>
      <c r="D31" s="9">
        <v>84.5</v>
      </c>
      <c r="E31" s="9">
        <v>85.989998</v>
      </c>
      <c r="F31" s="9">
        <v>85.989998</v>
      </c>
      <c r="G31" s="5">
        <v>133001900</v>
      </c>
      <c r="I31" s="26">
        <v>28</v>
      </c>
      <c r="J31" s="9">
        <f t="shared" si="2"/>
        <v>-0.13094052171111581</v>
      </c>
      <c r="K31" s="5">
        <f t="shared" si="3"/>
        <v>0.86905947828888419</v>
      </c>
      <c r="M31" s="26">
        <v>28</v>
      </c>
      <c r="N31" s="9">
        <f t="shared" si="0"/>
        <v>-0.12273004864507396</v>
      </c>
      <c r="O31" s="5">
        <f t="shared" si="4"/>
        <v>0.87726995135492603</v>
      </c>
      <c r="Q31" s="64">
        <v>-0.02</v>
      </c>
      <c r="R31" s="65">
        <v>9</v>
      </c>
      <c r="W31" s="26">
        <v>28</v>
      </c>
      <c r="X31" s="9">
        <f t="shared" si="1"/>
        <v>-0.13590387140055563</v>
      </c>
      <c r="Y31" s="5">
        <f t="shared" si="5"/>
        <v>1.8469862261658761E-2</v>
      </c>
      <c r="AD31" s="15">
        <f t="shared" si="6"/>
        <v>0.13590387140055563</v>
      </c>
    </row>
    <row r="32" spans="1:30" x14ac:dyDescent="0.35">
      <c r="A32" s="29">
        <v>42573</v>
      </c>
      <c r="B32" s="9">
        <v>86.480002999999996</v>
      </c>
      <c r="C32" s="9">
        <v>93.099997999999999</v>
      </c>
      <c r="D32" s="9">
        <v>85.010002</v>
      </c>
      <c r="E32" s="9">
        <v>91.650002000000001</v>
      </c>
      <c r="F32" s="9">
        <v>91.650002000000001</v>
      </c>
      <c r="G32" s="5">
        <v>59976200</v>
      </c>
      <c r="I32" s="27">
        <v>29</v>
      </c>
      <c r="J32" s="9">
        <f t="shared" si="2"/>
        <v>6.3746008943576779E-2</v>
      </c>
      <c r="K32" s="5">
        <f t="shared" si="3"/>
        <v>1.0637460089435768</v>
      </c>
      <c r="M32" s="27">
        <v>29</v>
      </c>
      <c r="N32" s="9">
        <f t="shared" si="0"/>
        <v>6.5821655211574737E-2</v>
      </c>
      <c r="O32" s="5">
        <f t="shared" si="4"/>
        <v>1.0658216552115747</v>
      </c>
      <c r="Q32" s="64">
        <v>-0.01</v>
      </c>
      <c r="R32" s="65">
        <v>13</v>
      </c>
      <c r="W32" s="27">
        <v>29</v>
      </c>
      <c r="X32" s="9">
        <f t="shared" si="1"/>
        <v>0</v>
      </c>
      <c r="Y32" s="5">
        <f t="shared" si="5"/>
        <v>0</v>
      </c>
      <c r="AD32" s="15">
        <f t="shared" si="6"/>
        <v>5.8782659254136969E-2</v>
      </c>
    </row>
    <row r="33" spans="1:30" x14ac:dyDescent="0.35">
      <c r="A33" s="29">
        <v>42580</v>
      </c>
      <c r="B33" s="9">
        <v>91.190002000000007</v>
      </c>
      <c r="C33" s="9">
        <v>94.669998000000007</v>
      </c>
      <c r="D33" s="9">
        <v>90.5</v>
      </c>
      <c r="E33" s="9">
        <v>93.440002000000007</v>
      </c>
      <c r="F33" s="9">
        <v>93.440002000000007</v>
      </c>
      <c r="G33" s="5">
        <v>40520600</v>
      </c>
      <c r="I33" s="27">
        <v>30</v>
      </c>
      <c r="J33" s="9">
        <f t="shared" si="2"/>
        <v>1.9342544376163132E-2</v>
      </c>
      <c r="K33" s="5">
        <f t="shared" si="3"/>
        <v>1.0193425443761632</v>
      </c>
      <c r="M33" s="27">
        <v>30</v>
      </c>
      <c r="N33" s="9">
        <f t="shared" si="0"/>
        <v>1.9530823359938457E-2</v>
      </c>
      <c r="O33" s="5">
        <f t="shared" si="4"/>
        <v>1.0195308233599385</v>
      </c>
      <c r="Q33" s="64">
        <v>0</v>
      </c>
      <c r="R33" s="65">
        <v>15</v>
      </c>
      <c r="W33" s="27">
        <v>30</v>
      </c>
      <c r="X33" s="9">
        <f t="shared" si="1"/>
        <v>0</v>
      </c>
      <c r="Y33" s="5">
        <f t="shared" si="5"/>
        <v>0</v>
      </c>
      <c r="AD33" s="15">
        <f t="shared" si="6"/>
        <v>1.4379194686723325E-2</v>
      </c>
    </row>
    <row r="34" spans="1:30" x14ac:dyDescent="0.35">
      <c r="A34" s="29">
        <v>42587</v>
      </c>
      <c r="B34" s="9">
        <v>93.769997000000004</v>
      </c>
      <c r="C34" s="9">
        <v>97.739998</v>
      </c>
      <c r="D34" s="9">
        <v>92.949996999999996</v>
      </c>
      <c r="E34" s="9">
        <v>95.889999000000003</v>
      </c>
      <c r="F34" s="9">
        <v>95.889999000000003</v>
      </c>
      <c r="G34" s="5">
        <v>52722200</v>
      </c>
      <c r="I34" s="26">
        <v>31</v>
      </c>
      <c r="J34" s="9">
        <f t="shared" si="2"/>
        <v>2.5882150252947309E-2</v>
      </c>
      <c r="K34" s="5">
        <f t="shared" si="3"/>
        <v>1.0258821502529474</v>
      </c>
      <c r="M34" s="26">
        <v>31</v>
      </c>
      <c r="N34" s="9">
        <f t="shared" si="0"/>
        <v>2.6220001579195129E-2</v>
      </c>
      <c r="O34" s="5">
        <f t="shared" si="4"/>
        <v>1.0262200015791951</v>
      </c>
      <c r="Q34" s="64">
        <v>0.01</v>
      </c>
      <c r="R34" s="65">
        <v>17</v>
      </c>
      <c r="W34" s="26">
        <v>31</v>
      </c>
      <c r="X34" s="9">
        <f t="shared" si="1"/>
        <v>0</v>
      </c>
      <c r="Y34" s="5">
        <f t="shared" si="5"/>
        <v>0</v>
      </c>
      <c r="AD34" s="15">
        <f t="shared" si="6"/>
        <v>2.0918800563507502E-2</v>
      </c>
    </row>
    <row r="35" spans="1:30" x14ac:dyDescent="0.35">
      <c r="A35" s="29">
        <v>42594</v>
      </c>
      <c r="B35" s="9">
        <v>95.529999000000004</v>
      </c>
      <c r="C35" s="9">
        <v>97.220000999999996</v>
      </c>
      <c r="D35" s="9">
        <v>94.400002000000001</v>
      </c>
      <c r="E35" s="9">
        <v>96.160004000000001</v>
      </c>
      <c r="F35" s="9">
        <v>96.160004000000001</v>
      </c>
      <c r="G35" s="5">
        <v>35777000</v>
      </c>
      <c r="I35" s="26">
        <v>32</v>
      </c>
      <c r="J35" s="9">
        <f t="shared" si="2"/>
        <v>2.8118216472607432E-3</v>
      </c>
      <c r="K35" s="5">
        <f t="shared" si="3"/>
        <v>1.0028118216472608</v>
      </c>
      <c r="M35" s="26">
        <v>32</v>
      </c>
      <c r="N35" s="9">
        <f t="shared" si="0"/>
        <v>2.8157785255582034E-3</v>
      </c>
      <c r="O35" s="5">
        <f t="shared" si="4"/>
        <v>1.0028157785255583</v>
      </c>
      <c r="Q35" s="64">
        <v>0.02</v>
      </c>
      <c r="R35" s="65">
        <v>15</v>
      </c>
      <c r="W35" s="26">
        <v>32</v>
      </c>
      <c r="X35" s="9">
        <f t="shared" si="1"/>
        <v>-2.1515280421790638E-3</v>
      </c>
      <c r="Y35" s="5">
        <f t="shared" si="5"/>
        <v>4.6290729162828758E-6</v>
      </c>
      <c r="AD35" s="15">
        <f t="shared" si="6"/>
        <v>2.1515280421790638E-3</v>
      </c>
    </row>
    <row r="36" spans="1:30" x14ac:dyDescent="0.35">
      <c r="A36" s="29">
        <v>42601</v>
      </c>
      <c r="B36" s="9">
        <v>96.050003000000004</v>
      </c>
      <c r="C36" s="9">
        <v>98.25</v>
      </c>
      <c r="D36" s="9">
        <v>94.910004000000001</v>
      </c>
      <c r="E36" s="9">
        <v>97.32</v>
      </c>
      <c r="F36" s="9">
        <v>97.32</v>
      </c>
      <c r="G36" s="5">
        <v>35112100</v>
      </c>
      <c r="I36" s="26">
        <v>33</v>
      </c>
      <c r="J36" s="9">
        <f t="shared" si="2"/>
        <v>1.1991005531087506E-2</v>
      </c>
      <c r="K36" s="5">
        <f t="shared" si="3"/>
        <v>1.0119910055310875</v>
      </c>
      <c r="M36" s="26">
        <v>33</v>
      </c>
      <c r="N36" s="9">
        <f t="shared" ref="N36:N67" si="7">(F36-F35)/F35</f>
        <v>1.2063185854276716E-2</v>
      </c>
      <c r="O36" s="5">
        <f t="shared" si="4"/>
        <v>1.0120631858542768</v>
      </c>
      <c r="Q36" s="64">
        <v>0.03</v>
      </c>
      <c r="R36" s="65">
        <v>13</v>
      </c>
      <c r="W36" s="26">
        <v>33</v>
      </c>
      <c r="X36" s="9">
        <f t="shared" ref="X36:X67" si="8">IF(J36&lt;$R$3,(J36-$R$3),0)</f>
        <v>0</v>
      </c>
      <c r="Y36" s="5">
        <f t="shared" si="5"/>
        <v>0</v>
      </c>
      <c r="AD36" s="15">
        <f t="shared" si="6"/>
        <v>7.0276558416476993E-3</v>
      </c>
    </row>
    <row r="37" spans="1:30" x14ac:dyDescent="0.35">
      <c r="A37" s="29">
        <v>42608</v>
      </c>
      <c r="B37" s="9">
        <v>97.330001999999993</v>
      </c>
      <c r="C37" s="9">
        <v>98.849997999999999</v>
      </c>
      <c r="D37" s="9">
        <v>96.57</v>
      </c>
      <c r="E37" s="9">
        <v>97.379997000000003</v>
      </c>
      <c r="F37" s="9">
        <v>97.379997000000003</v>
      </c>
      <c r="G37" s="5">
        <v>29523000</v>
      </c>
      <c r="I37" s="27">
        <v>34</v>
      </c>
      <c r="J37" s="9">
        <f t="shared" si="2"/>
        <v>6.1630203208543467E-4</v>
      </c>
      <c r="K37" s="5">
        <f t="shared" si="3"/>
        <v>1.0006163020320855</v>
      </c>
      <c r="M37" s="27">
        <v>34</v>
      </c>
      <c r="N37" s="9">
        <f t="shared" si="7"/>
        <v>6.1649198520355377E-4</v>
      </c>
      <c r="O37" s="5">
        <f t="shared" si="4"/>
        <v>1.0006164919852036</v>
      </c>
      <c r="Q37" s="64">
        <v>0.04</v>
      </c>
      <c r="R37" s="65">
        <v>6</v>
      </c>
      <c r="W37" s="27">
        <v>34</v>
      </c>
      <c r="X37" s="9">
        <f t="shared" si="8"/>
        <v>-4.347047657354372E-3</v>
      </c>
      <c r="Y37" s="5">
        <f t="shared" si="5"/>
        <v>1.8896823335310133E-5</v>
      </c>
      <c r="AD37" s="15">
        <f t="shared" si="6"/>
        <v>4.347047657354372E-3</v>
      </c>
    </row>
    <row r="38" spans="1:30" x14ac:dyDescent="0.35">
      <c r="A38" s="29">
        <v>42615</v>
      </c>
      <c r="B38" s="9">
        <v>97.900002000000001</v>
      </c>
      <c r="C38" s="9">
        <v>100.32</v>
      </c>
      <c r="D38" s="9">
        <v>97.010002</v>
      </c>
      <c r="E38" s="9">
        <v>99.660004000000001</v>
      </c>
      <c r="F38" s="9">
        <v>99.660004000000001</v>
      </c>
      <c r="G38" s="5">
        <v>24950000</v>
      </c>
      <c r="I38" s="27">
        <v>35</v>
      </c>
      <c r="J38" s="9">
        <f t="shared" si="2"/>
        <v>2.3143613042314569E-2</v>
      </c>
      <c r="K38" s="5">
        <f t="shared" si="3"/>
        <v>1.0231436130423146</v>
      </c>
      <c r="M38" s="27">
        <v>35</v>
      </c>
      <c r="N38" s="9">
        <f t="shared" si="7"/>
        <v>2.3413504520851419E-2</v>
      </c>
      <c r="O38" s="5">
        <f t="shared" si="4"/>
        <v>1.0234135045208514</v>
      </c>
      <c r="Q38" s="64">
        <v>0.05</v>
      </c>
      <c r="R38" s="65">
        <v>6</v>
      </c>
      <c r="W38" s="27">
        <v>35</v>
      </c>
      <c r="X38" s="9">
        <f t="shared" si="8"/>
        <v>0</v>
      </c>
      <c r="Y38" s="5">
        <f t="shared" si="5"/>
        <v>0</v>
      </c>
      <c r="AD38" s="15">
        <f t="shared" si="6"/>
        <v>1.8180263352874763E-2</v>
      </c>
    </row>
    <row r="39" spans="1:30" x14ac:dyDescent="0.35">
      <c r="A39" s="29">
        <v>42622</v>
      </c>
      <c r="B39" s="9">
        <v>99.059997999999993</v>
      </c>
      <c r="C39" s="9">
        <v>99.389999000000003</v>
      </c>
      <c r="D39" s="9">
        <v>95.330001999999993</v>
      </c>
      <c r="E39" s="9">
        <v>97.339995999999999</v>
      </c>
      <c r="F39" s="9">
        <v>97.339995999999999</v>
      </c>
      <c r="G39" s="5">
        <v>40654300</v>
      </c>
      <c r="I39" s="26">
        <v>36</v>
      </c>
      <c r="J39" s="9">
        <f t="shared" si="2"/>
        <v>-2.3554469677490128E-2</v>
      </c>
      <c r="K39" s="5">
        <f t="shared" si="3"/>
        <v>0.97644553032250991</v>
      </c>
      <c r="M39" s="26">
        <v>36</v>
      </c>
      <c r="N39" s="9">
        <f t="shared" si="7"/>
        <v>-2.3279228445545731E-2</v>
      </c>
      <c r="O39" s="5">
        <f t="shared" si="4"/>
        <v>0.97672077155445425</v>
      </c>
      <c r="Q39" s="64">
        <v>0.06</v>
      </c>
      <c r="R39" s="65">
        <v>1</v>
      </c>
      <c r="W39" s="26">
        <v>36</v>
      </c>
      <c r="X39" s="9">
        <f t="shared" si="8"/>
        <v>-2.8517819366929934E-2</v>
      </c>
      <c r="Y39" s="5">
        <f t="shared" si="5"/>
        <v>8.1326602144484404E-4</v>
      </c>
      <c r="AD39" s="15">
        <f t="shared" si="6"/>
        <v>2.8517819366929934E-2</v>
      </c>
    </row>
    <row r="40" spans="1:30" x14ac:dyDescent="0.35">
      <c r="A40" s="29">
        <v>42629</v>
      </c>
      <c r="B40" s="9">
        <v>97.099997999999999</v>
      </c>
      <c r="C40" s="9">
        <v>100.349998</v>
      </c>
      <c r="D40" s="9">
        <v>93.260002</v>
      </c>
      <c r="E40" s="9">
        <v>95.830001999999993</v>
      </c>
      <c r="F40" s="9">
        <v>95.830001999999993</v>
      </c>
      <c r="G40" s="5">
        <v>54047900</v>
      </c>
      <c r="I40" s="26">
        <v>37</v>
      </c>
      <c r="J40" s="9">
        <f t="shared" si="2"/>
        <v>-1.5634154086269936E-2</v>
      </c>
      <c r="K40" s="5">
        <f t="shared" si="3"/>
        <v>0.98436584591373011</v>
      </c>
      <c r="M40" s="26">
        <v>37</v>
      </c>
      <c r="N40" s="9">
        <f t="shared" si="7"/>
        <v>-1.5512575118659406E-2</v>
      </c>
      <c r="O40" s="5">
        <f t="shared" si="4"/>
        <v>0.98448742488134056</v>
      </c>
      <c r="Q40" s="64">
        <v>7.0000000000000007E-2</v>
      </c>
      <c r="R40" s="65">
        <v>2</v>
      </c>
      <c r="W40" s="26">
        <v>37</v>
      </c>
      <c r="X40" s="9">
        <f t="shared" si="8"/>
        <v>-2.0597503775709743E-2</v>
      </c>
      <c r="Y40" s="5">
        <f t="shared" si="5"/>
        <v>4.2425716179037709E-4</v>
      </c>
      <c r="AD40" s="15">
        <f t="shared" si="6"/>
        <v>2.0597503775709743E-2</v>
      </c>
    </row>
    <row r="41" spans="1:30" x14ac:dyDescent="0.35">
      <c r="A41" s="29">
        <v>42636</v>
      </c>
      <c r="B41" s="9">
        <v>95.75</v>
      </c>
      <c r="C41" s="9">
        <v>98.309997999999993</v>
      </c>
      <c r="D41" s="9">
        <v>94.040001000000004</v>
      </c>
      <c r="E41" s="9">
        <v>96.669998000000007</v>
      </c>
      <c r="F41" s="9">
        <v>96.669998000000007</v>
      </c>
      <c r="G41" s="5">
        <v>36051500</v>
      </c>
      <c r="I41" s="26">
        <v>38</v>
      </c>
      <c r="J41" s="9">
        <f t="shared" si="2"/>
        <v>8.7272865616104447E-3</v>
      </c>
      <c r="K41" s="5">
        <f t="shared" si="3"/>
        <v>1.0087272865616104</v>
      </c>
      <c r="M41" s="26">
        <v>38</v>
      </c>
      <c r="N41" s="9">
        <f t="shared" si="7"/>
        <v>8.7654803555155258E-3</v>
      </c>
      <c r="O41" s="5">
        <f t="shared" si="4"/>
        <v>1.0087654803555155</v>
      </c>
      <c r="Q41" s="64">
        <v>0.08</v>
      </c>
      <c r="R41" s="65">
        <v>0</v>
      </c>
      <c r="W41" s="26">
        <v>38</v>
      </c>
      <c r="X41" s="9">
        <f t="shared" si="8"/>
        <v>0</v>
      </c>
      <c r="Y41" s="5">
        <f t="shared" si="5"/>
        <v>0</v>
      </c>
      <c r="AD41" s="15">
        <f t="shared" si="6"/>
        <v>3.7639368721706376E-3</v>
      </c>
    </row>
    <row r="42" spans="1:30" x14ac:dyDescent="0.35">
      <c r="A42" s="29">
        <v>42643</v>
      </c>
      <c r="B42" s="9">
        <v>96.900002000000001</v>
      </c>
      <c r="C42" s="9">
        <v>106.970001</v>
      </c>
      <c r="D42" s="9">
        <v>96.790001000000004</v>
      </c>
      <c r="E42" s="9">
        <v>105.07</v>
      </c>
      <c r="F42" s="9">
        <v>105.07</v>
      </c>
      <c r="G42" s="5">
        <v>56826100</v>
      </c>
      <c r="I42" s="27">
        <v>39</v>
      </c>
      <c r="J42" s="9">
        <f t="shared" si="2"/>
        <v>8.3323698913111671E-2</v>
      </c>
      <c r="K42" s="5">
        <f t="shared" si="3"/>
        <v>1.0833236989131116</v>
      </c>
      <c r="M42" s="27">
        <v>39</v>
      </c>
      <c r="N42" s="9">
        <f t="shared" si="7"/>
        <v>8.689357788131935E-2</v>
      </c>
      <c r="O42" s="5">
        <f t="shared" si="4"/>
        <v>1.0868935778813194</v>
      </c>
      <c r="Q42" s="64">
        <v>0.09</v>
      </c>
      <c r="R42" s="65">
        <v>0</v>
      </c>
      <c r="W42" s="27">
        <v>39</v>
      </c>
      <c r="X42" s="9">
        <f t="shared" si="8"/>
        <v>0</v>
      </c>
      <c r="Y42" s="5">
        <f t="shared" si="5"/>
        <v>0</v>
      </c>
      <c r="AD42" s="15">
        <f t="shared" si="6"/>
        <v>7.8360349223671869E-2</v>
      </c>
    </row>
    <row r="43" spans="1:30" x14ac:dyDescent="0.35">
      <c r="A43" s="29">
        <v>42650</v>
      </c>
      <c r="B43" s="9">
        <v>103.980003</v>
      </c>
      <c r="C43" s="9">
        <v>106.5</v>
      </c>
      <c r="D43" s="9">
        <v>97.629997000000003</v>
      </c>
      <c r="E43" s="9">
        <v>100.230003</v>
      </c>
      <c r="F43" s="9">
        <v>100.230003</v>
      </c>
      <c r="G43" s="5">
        <v>40117300</v>
      </c>
      <c r="I43" s="27">
        <v>40</v>
      </c>
      <c r="J43" s="9">
        <f t="shared" si="2"/>
        <v>-4.7159219732751154E-2</v>
      </c>
      <c r="K43" s="5">
        <f t="shared" si="3"/>
        <v>0.95284078026724883</v>
      </c>
      <c r="M43" s="27">
        <v>40</v>
      </c>
      <c r="N43" s="9">
        <f t="shared" si="7"/>
        <v>-4.6064499857238005E-2</v>
      </c>
      <c r="O43" s="5">
        <f t="shared" si="4"/>
        <v>0.95393550014276196</v>
      </c>
      <c r="Q43" s="64">
        <v>0.1</v>
      </c>
      <c r="R43" s="65">
        <v>1</v>
      </c>
      <c r="W43" s="27">
        <v>40</v>
      </c>
      <c r="X43" s="9">
        <f t="shared" si="8"/>
        <v>-5.2122569422190963E-2</v>
      </c>
      <c r="Y43" s="5">
        <f t="shared" si="5"/>
        <v>2.7167622431711162E-3</v>
      </c>
      <c r="AD43" s="15">
        <f t="shared" si="6"/>
        <v>5.2122569422190963E-2</v>
      </c>
    </row>
    <row r="44" spans="1:30" ht="16" thickBot="1" x14ac:dyDescent="0.4">
      <c r="A44" s="29">
        <v>42657</v>
      </c>
      <c r="B44" s="9">
        <v>101.589996</v>
      </c>
      <c r="C44" s="9">
        <v>123.75</v>
      </c>
      <c r="D44" s="9">
        <v>98.379997000000003</v>
      </c>
      <c r="E44" s="9">
        <v>123.349998</v>
      </c>
      <c r="F44" s="9">
        <v>123.349998</v>
      </c>
      <c r="G44" s="5">
        <v>114648800</v>
      </c>
      <c r="I44" s="26">
        <v>41</v>
      </c>
      <c r="J44" s="9">
        <f t="shared" si="2"/>
        <v>0.20755825179340764</v>
      </c>
      <c r="K44" s="5">
        <f t="shared" si="3"/>
        <v>1.2075582517934076</v>
      </c>
      <c r="M44" s="26">
        <v>41</v>
      </c>
      <c r="N44" s="9">
        <f t="shared" si="7"/>
        <v>0.23066940345197839</v>
      </c>
      <c r="O44" s="5">
        <f t="shared" si="4"/>
        <v>1.2306694034519783</v>
      </c>
      <c r="Q44" s="66" t="s">
        <v>116</v>
      </c>
      <c r="R44" s="67">
        <v>0</v>
      </c>
      <c r="W44" s="26">
        <v>41</v>
      </c>
      <c r="X44" s="9">
        <f t="shared" si="8"/>
        <v>0</v>
      </c>
      <c r="Y44" s="5">
        <f t="shared" si="5"/>
        <v>0</v>
      </c>
      <c r="AD44" s="15">
        <f t="shared" si="6"/>
        <v>0.20259490210396783</v>
      </c>
    </row>
    <row r="45" spans="1:30" x14ac:dyDescent="0.35">
      <c r="A45" s="29">
        <v>42664</v>
      </c>
      <c r="B45" s="9">
        <v>122.5</v>
      </c>
      <c r="C45" s="9">
        <v>129.28999300000001</v>
      </c>
      <c r="D45" s="9">
        <v>122.30999799999999</v>
      </c>
      <c r="E45" s="9">
        <v>126.470001</v>
      </c>
      <c r="F45" s="9">
        <v>126.470001</v>
      </c>
      <c r="G45" s="5">
        <v>58583600</v>
      </c>
      <c r="I45" s="26">
        <v>42</v>
      </c>
      <c r="J45" s="9">
        <f t="shared" si="2"/>
        <v>2.4979307037558018E-2</v>
      </c>
      <c r="K45" s="5">
        <f t="shared" si="3"/>
        <v>1.0249793070375581</v>
      </c>
      <c r="M45" s="26">
        <v>42</v>
      </c>
      <c r="N45" s="9">
        <f t="shared" si="7"/>
        <v>2.5293903936666435E-2</v>
      </c>
      <c r="O45" s="5">
        <f t="shared" si="4"/>
        <v>1.0252939039366664</v>
      </c>
      <c r="W45" s="26">
        <v>42</v>
      </c>
      <c r="X45" s="9">
        <f t="shared" si="8"/>
        <v>0</v>
      </c>
      <c r="Y45" s="5">
        <f t="shared" si="5"/>
        <v>0</v>
      </c>
      <c r="AD45" s="15">
        <f t="shared" si="6"/>
        <v>2.0015957348118212E-2</v>
      </c>
    </row>
    <row r="46" spans="1:30" x14ac:dyDescent="0.35">
      <c r="A46" s="29">
        <v>42671</v>
      </c>
      <c r="B46" s="9">
        <v>126.08000199999999</v>
      </c>
      <c r="C46" s="9">
        <v>128.929993</v>
      </c>
      <c r="D46" s="9">
        <v>121.800003</v>
      </c>
      <c r="E46" s="9">
        <v>122.139999</v>
      </c>
      <c r="F46" s="9">
        <v>122.139999</v>
      </c>
      <c r="G46" s="5">
        <v>30431200</v>
      </c>
      <c r="I46" s="26">
        <v>43</v>
      </c>
      <c r="J46" s="9">
        <f t="shared" si="2"/>
        <v>-3.4837214191235796E-2</v>
      </c>
      <c r="K46" s="5">
        <f t="shared" si="3"/>
        <v>0.96516278580876425</v>
      </c>
      <c r="M46" s="26">
        <v>43</v>
      </c>
      <c r="N46" s="9">
        <f t="shared" si="7"/>
        <v>-3.4237384089211745E-2</v>
      </c>
      <c r="O46" s="5">
        <f t="shared" si="4"/>
        <v>0.96576261591078827</v>
      </c>
      <c r="W46" s="26">
        <v>43</v>
      </c>
      <c r="X46" s="9">
        <f t="shared" si="8"/>
        <v>-3.9800563880675606E-2</v>
      </c>
      <c r="Y46" s="5">
        <f t="shared" si="5"/>
        <v>1.5840848852197397E-3</v>
      </c>
      <c r="AD46" s="15">
        <f t="shared" si="6"/>
        <v>3.9800563880675606E-2</v>
      </c>
    </row>
    <row r="47" spans="1:30" x14ac:dyDescent="0.35">
      <c r="A47" s="29">
        <v>42678</v>
      </c>
      <c r="B47" s="9">
        <v>122</v>
      </c>
      <c r="C47" s="9">
        <v>125.80999799999999</v>
      </c>
      <c r="D47" s="9">
        <v>113.699997</v>
      </c>
      <c r="E47" s="9">
        <v>115.41999800000001</v>
      </c>
      <c r="F47" s="9">
        <v>115.41999800000001</v>
      </c>
      <c r="G47" s="5">
        <v>42996500</v>
      </c>
      <c r="I47" s="27">
        <v>44</v>
      </c>
      <c r="J47" s="9">
        <f t="shared" si="2"/>
        <v>-5.6590287652861844E-2</v>
      </c>
      <c r="K47" s="5">
        <f t="shared" si="3"/>
        <v>0.94340971234713811</v>
      </c>
      <c r="M47" s="27">
        <v>44</v>
      </c>
      <c r="N47" s="9">
        <f t="shared" si="7"/>
        <v>-5.5018839487627605E-2</v>
      </c>
      <c r="O47" s="5">
        <f t="shared" si="4"/>
        <v>0.94498116051237235</v>
      </c>
      <c r="W47" s="27">
        <v>44</v>
      </c>
      <c r="X47" s="9">
        <f t="shared" si="8"/>
        <v>-6.1553637342301654E-2</v>
      </c>
      <c r="Y47" s="5">
        <f t="shared" si="5"/>
        <v>3.7888502700675927E-3</v>
      </c>
      <c r="AD47" s="15">
        <f t="shared" si="6"/>
        <v>6.1553637342301654E-2</v>
      </c>
    </row>
    <row r="48" spans="1:30" x14ac:dyDescent="0.35">
      <c r="A48" s="29">
        <v>42685</v>
      </c>
      <c r="B48" s="9">
        <v>114.900002</v>
      </c>
      <c r="C48" s="9">
        <v>116.80999799999999</v>
      </c>
      <c r="D48" s="9">
        <v>110.68</v>
      </c>
      <c r="E48" s="9">
        <v>115.029999</v>
      </c>
      <c r="F48" s="9">
        <v>115.029999</v>
      </c>
      <c r="G48" s="5">
        <v>40606600</v>
      </c>
      <c r="I48" s="27">
        <v>45</v>
      </c>
      <c r="J48" s="9">
        <f t="shared" si="2"/>
        <v>-3.3846767402662733E-3</v>
      </c>
      <c r="K48" s="5">
        <f t="shared" si="3"/>
        <v>0.99661532325973368</v>
      </c>
      <c r="M48" s="27">
        <v>45</v>
      </c>
      <c r="N48" s="9">
        <f t="shared" si="7"/>
        <v>-3.3789551789803625E-3</v>
      </c>
      <c r="O48" s="5">
        <f t="shared" si="4"/>
        <v>0.99662104482101965</v>
      </c>
      <c r="W48" s="27">
        <v>45</v>
      </c>
      <c r="X48" s="9">
        <f t="shared" si="8"/>
        <v>-8.3480264297060812E-3</v>
      </c>
      <c r="Y48" s="5">
        <f t="shared" si="5"/>
        <v>6.9689545271071259E-5</v>
      </c>
      <c r="AD48" s="15">
        <f t="shared" si="6"/>
        <v>8.3480264297060812E-3</v>
      </c>
    </row>
    <row r="49" spans="1:30" x14ac:dyDescent="0.35">
      <c r="A49" s="29">
        <v>42692</v>
      </c>
      <c r="B49" s="9">
        <v>115.730003</v>
      </c>
      <c r="C49" s="9">
        <v>119.459999</v>
      </c>
      <c r="D49" s="9">
        <v>113.510002</v>
      </c>
      <c r="E49" s="9">
        <v>117.69000200000001</v>
      </c>
      <c r="F49" s="9">
        <v>117.69000200000001</v>
      </c>
      <c r="G49" s="5">
        <v>25335900</v>
      </c>
      <c r="I49" s="26">
        <v>46</v>
      </c>
      <c r="J49" s="9">
        <f t="shared" si="2"/>
        <v>2.2861110668833409E-2</v>
      </c>
      <c r="K49" s="5">
        <f t="shared" si="3"/>
        <v>1.0228611106688335</v>
      </c>
      <c r="M49" s="26">
        <v>46</v>
      </c>
      <c r="N49" s="9">
        <f t="shared" si="7"/>
        <v>2.3124428611009579E-2</v>
      </c>
      <c r="O49" s="5">
        <f t="shared" si="4"/>
        <v>1.0231244286110095</v>
      </c>
      <c r="W49" s="26">
        <v>46</v>
      </c>
      <c r="X49" s="9">
        <f t="shared" si="8"/>
        <v>0</v>
      </c>
      <c r="Y49" s="5">
        <f t="shared" si="5"/>
        <v>0</v>
      </c>
      <c r="AD49" s="15">
        <f t="shared" si="6"/>
        <v>1.7897760979393603E-2</v>
      </c>
    </row>
    <row r="50" spans="1:30" x14ac:dyDescent="0.35">
      <c r="A50" s="29">
        <v>42699</v>
      </c>
      <c r="B50" s="9">
        <v>117.639999</v>
      </c>
      <c r="C50" s="9">
        <v>120.370003</v>
      </c>
      <c r="D50" s="9">
        <v>113.949997</v>
      </c>
      <c r="E50" s="9">
        <v>117.220001</v>
      </c>
      <c r="F50" s="9">
        <v>117.220001</v>
      </c>
      <c r="G50" s="5">
        <v>30329500</v>
      </c>
      <c r="I50" s="26">
        <v>47</v>
      </c>
      <c r="J50" s="9">
        <f t="shared" si="2"/>
        <v>-4.0015463041175167E-3</v>
      </c>
      <c r="K50" s="5">
        <f t="shared" si="3"/>
        <v>0.99599845369588247</v>
      </c>
      <c r="M50" s="26">
        <v>47</v>
      </c>
      <c r="N50" s="9">
        <f t="shared" si="7"/>
        <v>-3.9935507860728095E-3</v>
      </c>
      <c r="O50" s="5">
        <f t="shared" si="4"/>
        <v>0.99600644921392723</v>
      </c>
      <c r="W50" s="26">
        <v>47</v>
      </c>
      <c r="X50" s="9">
        <f t="shared" si="8"/>
        <v>-8.9648959935573237E-3</v>
      </c>
      <c r="Y50" s="5">
        <f t="shared" si="5"/>
        <v>8.036936017530015E-5</v>
      </c>
      <c r="AD50" s="15">
        <f t="shared" si="6"/>
        <v>8.9648959935573237E-3</v>
      </c>
    </row>
    <row r="51" spans="1:30" x14ac:dyDescent="0.35">
      <c r="A51" s="29">
        <v>42706</v>
      </c>
      <c r="B51" s="9">
        <v>116.75</v>
      </c>
      <c r="C51" s="9">
        <v>126.349998</v>
      </c>
      <c r="D51" s="9">
        <v>116.75</v>
      </c>
      <c r="E51" s="9">
        <v>123.239998</v>
      </c>
      <c r="F51" s="9">
        <v>123.239998</v>
      </c>
      <c r="G51" s="5">
        <v>45285500</v>
      </c>
      <c r="I51" s="26">
        <v>48</v>
      </c>
      <c r="J51" s="9">
        <f t="shared" si="2"/>
        <v>5.0081137920719179E-2</v>
      </c>
      <c r="K51" s="5">
        <f t="shared" si="3"/>
        <v>1.0500811379207191</v>
      </c>
      <c r="M51" s="26">
        <v>48</v>
      </c>
      <c r="N51" s="9">
        <f t="shared" si="7"/>
        <v>5.1356397787439056E-2</v>
      </c>
      <c r="O51" s="5">
        <f t="shared" si="4"/>
        <v>1.0513563977874392</v>
      </c>
      <c r="W51" s="26">
        <v>48</v>
      </c>
      <c r="X51" s="9">
        <f t="shared" si="8"/>
        <v>0</v>
      </c>
      <c r="Y51" s="5">
        <f t="shared" si="5"/>
        <v>0</v>
      </c>
      <c r="AD51" s="15">
        <f t="shared" si="6"/>
        <v>4.511778823127937E-2</v>
      </c>
    </row>
    <row r="52" spans="1:30" x14ac:dyDescent="0.35">
      <c r="A52" s="29">
        <v>42713</v>
      </c>
      <c r="B52" s="9">
        <v>123.779999</v>
      </c>
      <c r="C52" s="9">
        <v>127.43</v>
      </c>
      <c r="D52" s="9">
        <v>121.730003</v>
      </c>
      <c r="E52" s="9">
        <v>125</v>
      </c>
      <c r="F52" s="9">
        <v>125</v>
      </c>
      <c r="G52" s="5">
        <v>27669400</v>
      </c>
      <c r="I52" s="27">
        <v>49</v>
      </c>
      <c r="J52" s="9">
        <f t="shared" si="2"/>
        <v>1.418007980233126E-2</v>
      </c>
      <c r="K52" s="5">
        <f t="shared" si="3"/>
        <v>1.0141800798023313</v>
      </c>
      <c r="M52" s="27">
        <v>49</v>
      </c>
      <c r="N52" s="9">
        <f t="shared" si="7"/>
        <v>1.428109403247475E-2</v>
      </c>
      <c r="O52" s="5">
        <f t="shared" si="4"/>
        <v>1.0142810940324747</v>
      </c>
      <c r="W52" s="27">
        <v>49</v>
      </c>
      <c r="X52" s="9">
        <f t="shared" si="8"/>
        <v>0</v>
      </c>
      <c r="Y52" s="5">
        <f t="shared" si="5"/>
        <v>0</v>
      </c>
      <c r="AD52" s="15">
        <f t="shared" si="6"/>
        <v>9.2167301128914525E-3</v>
      </c>
    </row>
    <row r="53" spans="1:30" x14ac:dyDescent="0.35">
      <c r="A53" s="29">
        <v>42720</v>
      </c>
      <c r="B53" s="9">
        <v>126.389999</v>
      </c>
      <c r="C53" s="9">
        <v>127.739998</v>
      </c>
      <c r="D53" s="9">
        <v>122.870003</v>
      </c>
      <c r="E53" s="9">
        <v>125.58000199999999</v>
      </c>
      <c r="F53" s="9">
        <v>125.58000199999999</v>
      </c>
      <c r="G53" s="5">
        <v>27302300</v>
      </c>
      <c r="I53" s="27">
        <v>50</v>
      </c>
      <c r="J53" s="9">
        <f t="shared" si="2"/>
        <v>4.6292843097649663E-3</v>
      </c>
      <c r="K53" s="5">
        <f t="shared" si="3"/>
        <v>1.0046292843097651</v>
      </c>
      <c r="M53" s="27">
        <v>50</v>
      </c>
      <c r="N53" s="9">
        <f t="shared" si="7"/>
        <v>4.6400159999999456E-3</v>
      </c>
      <c r="O53" s="5">
        <f t="shared" si="4"/>
        <v>1.004640016</v>
      </c>
      <c r="W53" s="27">
        <v>50</v>
      </c>
      <c r="X53" s="9">
        <f t="shared" si="8"/>
        <v>-3.3406537967484076E-4</v>
      </c>
      <c r="Y53" s="5">
        <f t="shared" si="5"/>
        <v>1.1159967789729551E-7</v>
      </c>
      <c r="AD53" s="15">
        <f t="shared" si="6"/>
        <v>3.3406537967484076E-4</v>
      </c>
    </row>
    <row r="54" spans="1:30" x14ac:dyDescent="0.35">
      <c r="A54" s="29">
        <v>42727</v>
      </c>
      <c r="B54" s="9">
        <v>125.610001</v>
      </c>
      <c r="C54" s="9">
        <v>129.070007</v>
      </c>
      <c r="D54" s="9">
        <v>124.199997</v>
      </c>
      <c r="E54" s="9">
        <v>125.33000199999999</v>
      </c>
      <c r="F54" s="9">
        <v>125.33000199999999</v>
      </c>
      <c r="G54" s="5">
        <v>15123200</v>
      </c>
      <c r="I54" s="26">
        <v>51</v>
      </c>
      <c r="J54" s="9">
        <f t="shared" si="2"/>
        <v>-1.9927470307641425E-3</v>
      </c>
      <c r="K54" s="5">
        <f t="shared" si="3"/>
        <v>0.99800725296923587</v>
      </c>
      <c r="M54" s="26">
        <v>51</v>
      </c>
      <c r="N54" s="9">
        <f t="shared" si="7"/>
        <v>-1.9907628286229841E-3</v>
      </c>
      <c r="O54" s="5">
        <f t="shared" si="4"/>
        <v>0.99800923717137702</v>
      </c>
      <c r="W54" s="26">
        <v>51</v>
      </c>
      <c r="X54" s="9">
        <f t="shared" si="8"/>
        <v>-6.9560967202039496E-3</v>
      </c>
      <c r="Y54" s="5">
        <f t="shared" si="5"/>
        <v>4.8387281580832147E-5</v>
      </c>
      <c r="AD54" s="15">
        <f t="shared" si="6"/>
        <v>6.9560967202039496E-3</v>
      </c>
    </row>
    <row r="55" spans="1:30" x14ac:dyDescent="0.35">
      <c r="A55" s="29">
        <v>42734</v>
      </c>
      <c r="B55" s="9">
        <v>126.239998</v>
      </c>
      <c r="C55" s="9">
        <v>132.75</v>
      </c>
      <c r="D55" s="9">
        <v>123.599998</v>
      </c>
      <c r="E55" s="9">
        <v>131.80999800000001</v>
      </c>
      <c r="F55" s="9">
        <v>131.80999800000001</v>
      </c>
      <c r="G55" s="5">
        <v>31922400</v>
      </c>
      <c r="I55" s="26">
        <v>52</v>
      </c>
      <c r="J55" s="9">
        <f t="shared" si="2"/>
        <v>5.0411201969716851E-2</v>
      </c>
      <c r="K55" s="5">
        <f t="shared" si="3"/>
        <v>1.0504112019697169</v>
      </c>
      <c r="M55" s="26">
        <v>52</v>
      </c>
      <c r="N55" s="9">
        <f t="shared" si="7"/>
        <v>5.1703470011913145E-2</v>
      </c>
      <c r="O55" s="5">
        <f t="shared" si="4"/>
        <v>1.0517034700119132</v>
      </c>
      <c r="W55" s="26">
        <v>52</v>
      </c>
      <c r="X55" s="9">
        <f t="shared" si="8"/>
        <v>0</v>
      </c>
      <c r="Y55" s="5">
        <f t="shared" si="5"/>
        <v>0</v>
      </c>
      <c r="AD55" s="15">
        <f t="shared" si="6"/>
        <v>4.5447852280277042E-2</v>
      </c>
    </row>
    <row r="56" spans="1:30" x14ac:dyDescent="0.35">
      <c r="A56" s="29">
        <v>42741</v>
      </c>
      <c r="B56" s="9">
        <v>132.08000200000001</v>
      </c>
      <c r="C56" s="9">
        <v>133.88000500000001</v>
      </c>
      <c r="D56" s="9">
        <v>128.5</v>
      </c>
      <c r="E56" s="9">
        <v>129.179993</v>
      </c>
      <c r="F56" s="9">
        <v>129.179993</v>
      </c>
      <c r="G56" s="5">
        <v>33414600</v>
      </c>
      <c r="I56" s="26">
        <v>53</v>
      </c>
      <c r="J56" s="9">
        <f t="shared" si="2"/>
        <v>-2.0154750134648274E-2</v>
      </c>
      <c r="K56" s="5">
        <f t="shared" si="3"/>
        <v>0.97984524986535171</v>
      </c>
      <c r="M56" s="26">
        <v>53</v>
      </c>
      <c r="N56" s="9">
        <f t="shared" si="7"/>
        <v>-1.9953000833821507E-2</v>
      </c>
      <c r="O56" s="5">
        <f t="shared" si="4"/>
        <v>0.98004699916617855</v>
      </c>
      <c r="W56" s="26">
        <v>53</v>
      </c>
      <c r="X56" s="9">
        <f t="shared" si="8"/>
        <v>-2.511809982408808E-2</v>
      </c>
      <c r="Y56" s="5">
        <f t="shared" si="5"/>
        <v>6.3091893877285368E-4</v>
      </c>
      <c r="AD56" s="15">
        <f t="shared" si="6"/>
        <v>2.511809982408808E-2</v>
      </c>
    </row>
    <row r="57" spans="1:30" x14ac:dyDescent="0.35">
      <c r="A57" s="29">
        <v>42748</v>
      </c>
      <c r="B57" s="9">
        <v>131.14999399999999</v>
      </c>
      <c r="C57" s="9">
        <v>143.46000699999999</v>
      </c>
      <c r="D57" s="9">
        <v>130.58000200000001</v>
      </c>
      <c r="E57" s="9">
        <v>138.41000399999999</v>
      </c>
      <c r="F57" s="9">
        <v>138.41000399999999</v>
      </c>
      <c r="G57" s="5">
        <v>62070200</v>
      </c>
      <c r="I57" s="27">
        <v>54</v>
      </c>
      <c r="J57" s="9">
        <f t="shared" si="2"/>
        <v>6.9013597391885742E-2</v>
      </c>
      <c r="K57" s="5">
        <f t="shared" si="3"/>
        <v>1.0690135973918857</v>
      </c>
      <c r="M57" s="27">
        <v>54</v>
      </c>
      <c r="N57" s="9">
        <f t="shared" si="7"/>
        <v>7.1450777985411343E-2</v>
      </c>
      <c r="O57" s="5">
        <f t="shared" si="4"/>
        <v>1.0714507779854114</v>
      </c>
      <c r="W57" s="27">
        <v>54</v>
      </c>
      <c r="X57" s="9">
        <f t="shared" si="8"/>
        <v>0</v>
      </c>
      <c r="Y57" s="5">
        <f t="shared" si="5"/>
        <v>0</v>
      </c>
      <c r="AD57" s="15">
        <f t="shared" si="6"/>
        <v>6.4050247702445939E-2</v>
      </c>
    </row>
    <row r="58" spans="1:30" x14ac:dyDescent="0.35">
      <c r="A58" s="29">
        <v>42755</v>
      </c>
      <c r="B58" s="9">
        <v>139.36000100000001</v>
      </c>
      <c r="C58" s="9">
        <v>141.38999899999999</v>
      </c>
      <c r="D58" s="9">
        <v>137.029999</v>
      </c>
      <c r="E58" s="9">
        <v>138.96000699999999</v>
      </c>
      <c r="F58" s="9">
        <v>138.96000699999999</v>
      </c>
      <c r="G58" s="5">
        <v>37962400</v>
      </c>
      <c r="I58" s="27">
        <v>55</v>
      </c>
      <c r="J58" s="9">
        <f t="shared" si="2"/>
        <v>3.9658484988006285E-3</v>
      </c>
      <c r="K58" s="5">
        <f t="shared" si="3"/>
        <v>1.0039658484988006</v>
      </c>
      <c r="M58" s="27">
        <v>55</v>
      </c>
      <c r="N58" s="9">
        <f t="shared" si="7"/>
        <v>3.973722882054131E-3</v>
      </c>
      <c r="O58" s="5">
        <f t="shared" si="4"/>
        <v>1.0039737228820542</v>
      </c>
      <c r="W58" s="27">
        <v>55</v>
      </c>
      <c r="X58" s="9">
        <f t="shared" si="8"/>
        <v>-9.9750119063917852E-4</v>
      </c>
      <c r="Y58" s="5">
        <f t="shared" si="5"/>
        <v>9.9500862532657869E-7</v>
      </c>
      <c r="AD58" s="15">
        <f t="shared" si="6"/>
        <v>9.9750119063917852E-4</v>
      </c>
    </row>
    <row r="59" spans="1:30" x14ac:dyDescent="0.35">
      <c r="A59" s="29">
        <v>42762</v>
      </c>
      <c r="B59" s="9">
        <v>139.46000699999999</v>
      </c>
      <c r="C59" s="9">
        <v>142.490005</v>
      </c>
      <c r="D59" s="9">
        <v>138.800003</v>
      </c>
      <c r="E59" s="9">
        <v>139.199997</v>
      </c>
      <c r="F59" s="9">
        <v>139.199997</v>
      </c>
      <c r="G59" s="5">
        <v>30353800</v>
      </c>
      <c r="I59" s="26">
        <v>56</v>
      </c>
      <c r="J59" s="9">
        <f t="shared" si="2"/>
        <v>1.7255540415382741E-3</v>
      </c>
      <c r="K59" s="5">
        <f t="shared" si="3"/>
        <v>1.0017255540415382</v>
      </c>
      <c r="M59" s="26">
        <v>56</v>
      </c>
      <c r="N59" s="9">
        <f t="shared" si="7"/>
        <v>1.7270436665997428E-3</v>
      </c>
      <c r="O59" s="5">
        <f t="shared" si="4"/>
        <v>1.0017270436665997</v>
      </c>
      <c r="W59" s="26">
        <v>56</v>
      </c>
      <c r="X59" s="9">
        <f t="shared" si="8"/>
        <v>-3.2377956479015327E-3</v>
      </c>
      <c r="Y59" s="5">
        <f t="shared" si="5"/>
        <v>1.0483320657570106E-5</v>
      </c>
      <c r="AD59" s="15">
        <f t="shared" si="6"/>
        <v>3.2377956479015327E-3</v>
      </c>
    </row>
    <row r="60" spans="1:30" x14ac:dyDescent="0.35">
      <c r="A60" s="29">
        <v>42769</v>
      </c>
      <c r="B60" s="9">
        <v>139.509995</v>
      </c>
      <c r="C60" s="9">
        <v>145.08999600000001</v>
      </c>
      <c r="D60" s="9">
        <v>139.10000600000001</v>
      </c>
      <c r="E60" s="9">
        <v>144.13999899999999</v>
      </c>
      <c r="F60" s="9">
        <v>144.13999899999999</v>
      </c>
      <c r="G60" s="5">
        <v>27080400</v>
      </c>
      <c r="I60" s="26">
        <v>57</v>
      </c>
      <c r="J60" s="9">
        <f t="shared" si="2"/>
        <v>3.4873316210000532E-2</v>
      </c>
      <c r="K60" s="5">
        <f t="shared" si="3"/>
        <v>1.0348733162100006</v>
      </c>
      <c r="M60" s="26">
        <v>57</v>
      </c>
      <c r="N60" s="9">
        <f t="shared" si="7"/>
        <v>3.5488520879781292E-2</v>
      </c>
      <c r="O60" s="5">
        <f t="shared" si="4"/>
        <v>1.0354885208797813</v>
      </c>
      <c r="W60" s="26">
        <v>57</v>
      </c>
      <c r="X60" s="9">
        <f t="shared" si="8"/>
        <v>0</v>
      </c>
      <c r="Y60" s="5">
        <f t="shared" si="5"/>
        <v>0</v>
      </c>
      <c r="AD60" s="15">
        <f t="shared" si="6"/>
        <v>2.9909966520560726E-2</v>
      </c>
    </row>
    <row r="61" spans="1:30" x14ac:dyDescent="0.35">
      <c r="A61" s="29">
        <v>42776</v>
      </c>
      <c r="B61" s="9">
        <v>144.679993</v>
      </c>
      <c r="C61" s="9">
        <v>145.949997</v>
      </c>
      <c r="D61" s="9">
        <v>140.050003</v>
      </c>
      <c r="E61" s="9">
        <v>142.009995</v>
      </c>
      <c r="F61" s="9">
        <v>142.009995</v>
      </c>
      <c r="G61" s="5">
        <v>27473900</v>
      </c>
      <c r="I61" s="26">
        <v>58</v>
      </c>
      <c r="J61" s="9">
        <f t="shared" si="2"/>
        <v>-1.4887600110462407E-2</v>
      </c>
      <c r="K61" s="5">
        <f t="shared" si="3"/>
        <v>0.98511239988953758</v>
      </c>
      <c r="M61" s="26">
        <v>58</v>
      </c>
      <c r="N61" s="9">
        <f t="shared" si="7"/>
        <v>-1.4777327700689005E-2</v>
      </c>
      <c r="O61" s="5">
        <f t="shared" si="4"/>
        <v>0.98522267229931104</v>
      </c>
      <c r="W61" s="26">
        <v>58</v>
      </c>
      <c r="X61" s="9">
        <f t="shared" si="8"/>
        <v>-1.9850949799902214E-2</v>
      </c>
      <c r="Y61" s="5">
        <f t="shared" si="5"/>
        <v>3.9406020795823771E-4</v>
      </c>
      <c r="AD61" s="15">
        <f t="shared" si="6"/>
        <v>1.9850949799902214E-2</v>
      </c>
    </row>
    <row r="62" spans="1:30" x14ac:dyDescent="0.35">
      <c r="A62" s="29">
        <v>42783</v>
      </c>
      <c r="B62" s="9">
        <v>141.75</v>
      </c>
      <c r="C62" s="9">
        <v>144.490005</v>
      </c>
      <c r="D62" s="9">
        <v>141.270004</v>
      </c>
      <c r="E62" s="9">
        <v>142.779999</v>
      </c>
      <c r="F62" s="9">
        <v>142.779999</v>
      </c>
      <c r="G62" s="5">
        <v>16309600</v>
      </c>
      <c r="I62" s="27">
        <v>59</v>
      </c>
      <c r="J62" s="9">
        <f t="shared" si="2"/>
        <v>5.4075346223995489E-3</v>
      </c>
      <c r="K62" s="5">
        <f t="shared" si="3"/>
        <v>1.0054075346223996</v>
      </c>
      <c r="M62" s="27">
        <v>59</v>
      </c>
      <c r="N62" s="9">
        <f t="shared" si="7"/>
        <v>5.4221817274199618E-3</v>
      </c>
      <c r="O62" s="5">
        <f t="shared" si="4"/>
        <v>1.00542218172742</v>
      </c>
      <c r="W62" s="27">
        <v>59</v>
      </c>
      <c r="X62" s="9">
        <f t="shared" si="8"/>
        <v>0</v>
      </c>
      <c r="Y62" s="5">
        <f t="shared" si="5"/>
        <v>0</v>
      </c>
      <c r="AD62" s="15">
        <f t="shared" si="6"/>
        <v>4.4418493295974183E-4</v>
      </c>
    </row>
    <row r="63" spans="1:30" x14ac:dyDescent="0.35">
      <c r="A63" s="29">
        <v>42790</v>
      </c>
      <c r="B63" s="9">
        <v>141.88000500000001</v>
      </c>
      <c r="C63" s="9">
        <v>143.91999799999999</v>
      </c>
      <c r="D63" s="9">
        <v>139.08999600000001</v>
      </c>
      <c r="E63" s="9">
        <v>139.529999</v>
      </c>
      <c r="F63" s="9">
        <v>139.529999</v>
      </c>
      <c r="G63" s="5">
        <v>21362800</v>
      </c>
      <c r="I63" s="27">
        <v>60</v>
      </c>
      <c r="J63" s="9">
        <f t="shared" si="2"/>
        <v>-2.3025352333334602E-2</v>
      </c>
      <c r="K63" s="5">
        <f t="shared" si="3"/>
        <v>0.97697464766666542</v>
      </c>
      <c r="M63" s="27">
        <v>60</v>
      </c>
      <c r="N63" s="9">
        <f t="shared" si="7"/>
        <v>-2.2762291796906371E-2</v>
      </c>
      <c r="O63" s="5">
        <f t="shared" si="4"/>
        <v>0.97723770820309364</v>
      </c>
      <c r="W63" s="27">
        <v>60</v>
      </c>
      <c r="X63" s="9">
        <f t="shared" si="8"/>
        <v>-2.7988702022774408E-2</v>
      </c>
      <c r="Y63" s="5">
        <f t="shared" si="5"/>
        <v>7.8336744091965624E-4</v>
      </c>
      <c r="AD63" s="15">
        <f t="shared" si="6"/>
        <v>2.7988702022774408E-2</v>
      </c>
    </row>
    <row r="64" spans="1:30" x14ac:dyDescent="0.35">
      <c r="A64" s="29">
        <v>42797</v>
      </c>
      <c r="B64" s="9">
        <v>139.69000199999999</v>
      </c>
      <c r="C64" s="9">
        <v>142.83999600000001</v>
      </c>
      <c r="D64" s="9">
        <v>138.259995</v>
      </c>
      <c r="E64" s="9">
        <v>140.529999</v>
      </c>
      <c r="F64" s="9">
        <v>140.529999</v>
      </c>
      <c r="G64" s="5">
        <v>23495100</v>
      </c>
      <c r="I64" s="26">
        <v>61</v>
      </c>
      <c r="J64" s="9">
        <f t="shared" si="2"/>
        <v>7.1413572595374203E-3</v>
      </c>
      <c r="K64" s="5">
        <f t="shared" si="3"/>
        <v>1.0071413572595374</v>
      </c>
      <c r="M64" s="26">
        <v>61</v>
      </c>
      <c r="N64" s="9">
        <f t="shared" si="7"/>
        <v>7.1669175601441811E-3</v>
      </c>
      <c r="O64" s="5">
        <f t="shared" si="4"/>
        <v>1.0071669175601441</v>
      </c>
      <c r="W64" s="26">
        <v>61</v>
      </c>
      <c r="X64" s="9">
        <f t="shared" si="8"/>
        <v>0</v>
      </c>
      <c r="Y64" s="5">
        <f t="shared" si="5"/>
        <v>0</v>
      </c>
      <c r="AD64" s="15">
        <f t="shared" si="6"/>
        <v>2.1780075700976132E-3</v>
      </c>
    </row>
    <row r="65" spans="1:30" x14ac:dyDescent="0.35">
      <c r="A65" s="29">
        <v>42804</v>
      </c>
      <c r="B65" s="9">
        <v>141.38999899999999</v>
      </c>
      <c r="C65" s="9">
        <v>146.5</v>
      </c>
      <c r="D65" s="9">
        <v>140.279999</v>
      </c>
      <c r="E65" s="9">
        <v>144.38999899999999</v>
      </c>
      <c r="F65" s="9">
        <v>144.38999899999999</v>
      </c>
      <c r="G65" s="5">
        <v>24174900</v>
      </c>
      <c r="I65" s="26">
        <v>62</v>
      </c>
      <c r="J65" s="9">
        <f t="shared" si="2"/>
        <v>2.7096983060704915E-2</v>
      </c>
      <c r="K65" s="5">
        <f t="shared" si="3"/>
        <v>1.0270969830607048</v>
      </c>
      <c r="M65" s="26">
        <v>62</v>
      </c>
      <c r="N65" s="9">
        <f t="shared" si="7"/>
        <v>2.7467444869191133E-2</v>
      </c>
      <c r="O65" s="5">
        <f t="shared" si="4"/>
        <v>1.0274674448691912</v>
      </c>
      <c r="W65" s="26">
        <v>62</v>
      </c>
      <c r="X65" s="9">
        <f t="shared" si="8"/>
        <v>0</v>
      </c>
      <c r="Y65" s="5">
        <f t="shared" si="5"/>
        <v>0</v>
      </c>
      <c r="AD65" s="15">
        <f t="shared" si="6"/>
        <v>2.2133633371265109E-2</v>
      </c>
    </row>
    <row r="66" spans="1:30" x14ac:dyDescent="0.35">
      <c r="A66" s="29">
        <v>42811</v>
      </c>
      <c r="B66" s="9">
        <v>144.050003</v>
      </c>
      <c r="C66" s="9">
        <v>147.699997</v>
      </c>
      <c r="D66" s="9">
        <v>140.759995</v>
      </c>
      <c r="E66" s="9">
        <v>141.83999600000001</v>
      </c>
      <c r="F66" s="9">
        <v>141.83999600000001</v>
      </c>
      <c r="G66" s="5">
        <v>27571600</v>
      </c>
      <c r="I66" s="26">
        <v>63</v>
      </c>
      <c r="J66" s="9">
        <f t="shared" si="2"/>
        <v>-1.7818331492277704E-2</v>
      </c>
      <c r="K66" s="5">
        <f t="shared" si="3"/>
        <v>0.98218166850772226</v>
      </c>
      <c r="M66" s="26">
        <v>63</v>
      </c>
      <c r="N66" s="9">
        <f t="shared" si="7"/>
        <v>-1.7660523704276607E-2</v>
      </c>
      <c r="O66" s="5">
        <f t="shared" si="4"/>
        <v>0.98233947629572338</v>
      </c>
      <c r="W66" s="26">
        <v>63</v>
      </c>
      <c r="X66" s="9">
        <f t="shared" si="8"/>
        <v>-2.2781681181717511E-2</v>
      </c>
      <c r="Y66" s="5">
        <f t="shared" si="5"/>
        <v>5.1900499746542178E-4</v>
      </c>
      <c r="AD66" s="15">
        <f t="shared" si="6"/>
        <v>2.2781681181717511E-2</v>
      </c>
    </row>
    <row r="67" spans="1:30" x14ac:dyDescent="0.35">
      <c r="A67" s="29">
        <v>42818</v>
      </c>
      <c r="B67" s="9">
        <v>142.36000100000001</v>
      </c>
      <c r="C67" s="9">
        <v>148.28999300000001</v>
      </c>
      <c r="D67" s="9">
        <v>140</v>
      </c>
      <c r="E67" s="9">
        <v>148.05999800000001</v>
      </c>
      <c r="F67" s="9">
        <v>148.05999800000001</v>
      </c>
      <c r="G67" s="5">
        <v>21266400</v>
      </c>
      <c r="I67" s="27">
        <v>64</v>
      </c>
      <c r="J67" s="9">
        <f t="shared" si="2"/>
        <v>4.2917949941752451E-2</v>
      </c>
      <c r="K67" s="5">
        <f t="shared" si="3"/>
        <v>1.0429179499417525</v>
      </c>
      <c r="M67" s="27">
        <v>64</v>
      </c>
      <c r="N67" s="9">
        <f t="shared" si="7"/>
        <v>4.3852243199442795E-2</v>
      </c>
      <c r="O67" s="5">
        <f t="shared" si="4"/>
        <v>1.0438522431994428</v>
      </c>
      <c r="W67" s="27">
        <v>64</v>
      </c>
      <c r="X67" s="9">
        <f t="shared" si="8"/>
        <v>0</v>
      </c>
      <c r="Y67" s="5">
        <f t="shared" si="5"/>
        <v>0</v>
      </c>
      <c r="AD67" s="15">
        <f t="shared" si="6"/>
        <v>3.7954600252312641E-2</v>
      </c>
    </row>
    <row r="68" spans="1:30" x14ac:dyDescent="0.35">
      <c r="A68" s="29">
        <v>42825</v>
      </c>
      <c r="B68" s="9">
        <v>148</v>
      </c>
      <c r="C68" s="9">
        <v>148.229996</v>
      </c>
      <c r="D68" s="9">
        <v>143.009995</v>
      </c>
      <c r="E68" s="9">
        <v>143.740005</v>
      </c>
      <c r="F68" s="9">
        <v>143.740005</v>
      </c>
      <c r="G68" s="5">
        <v>20786400</v>
      </c>
      <c r="I68" s="27">
        <v>65</v>
      </c>
      <c r="J68" s="9">
        <f t="shared" si="2"/>
        <v>-2.9611436681590528E-2</v>
      </c>
      <c r="K68" s="5">
        <f t="shared" si="3"/>
        <v>0.9703885633184095</v>
      </c>
      <c r="M68" s="27">
        <v>65</v>
      </c>
      <c r="N68" s="9">
        <f t="shared" ref="N68:N99" si="9">(F68-F67)/F67</f>
        <v>-2.9177313645512886E-2</v>
      </c>
      <c r="O68" s="5">
        <f t="shared" si="4"/>
        <v>0.9708226863544871</v>
      </c>
      <c r="W68" s="27">
        <v>65</v>
      </c>
      <c r="X68" s="9">
        <f t="shared" ref="X68:X99" si="10">IF(J68&lt;$R$3,(J68-$R$3),0)</f>
        <v>-3.4574786371030335E-2</v>
      </c>
      <c r="Y68" s="5">
        <f t="shared" si="5"/>
        <v>1.195415852602385E-3</v>
      </c>
      <c r="AD68" s="15">
        <f t="shared" si="6"/>
        <v>3.4574786371030335E-2</v>
      </c>
    </row>
    <row r="69" spans="1:30" x14ac:dyDescent="0.35">
      <c r="A69" s="29">
        <v>42832</v>
      </c>
      <c r="B69" s="9">
        <v>143.78999300000001</v>
      </c>
      <c r="C69" s="9">
        <v>145.740005</v>
      </c>
      <c r="D69" s="9">
        <v>141.21000699999999</v>
      </c>
      <c r="E69" s="9">
        <v>142.91999799999999</v>
      </c>
      <c r="F69" s="9">
        <v>142.91999799999999</v>
      </c>
      <c r="G69" s="5">
        <v>21542200</v>
      </c>
      <c r="I69" s="26">
        <v>66</v>
      </c>
      <c r="J69" s="9">
        <f t="shared" ref="J69:J107" si="11">LN(F69/F68)</f>
        <v>-5.7211276639582169E-3</v>
      </c>
      <c r="K69" s="5">
        <f t="shared" ref="K69:K107" si="12">J69+1</f>
        <v>0.99427887233604173</v>
      </c>
      <c r="M69" s="26">
        <v>66</v>
      </c>
      <c r="N69" s="9">
        <f t="shared" si="9"/>
        <v>-5.7047931784892031E-3</v>
      </c>
      <c r="O69" s="5">
        <f t="shared" ref="O69:O107" si="13">N69+1</f>
        <v>0.99429520682151085</v>
      </c>
      <c r="W69" s="26">
        <v>66</v>
      </c>
      <c r="X69" s="9">
        <f t="shared" si="10"/>
        <v>-1.0684477353398024E-2</v>
      </c>
      <c r="Y69" s="5">
        <f t="shared" ref="Y69:Y107" si="14">X69^2</f>
        <v>1.1415805631527524E-4</v>
      </c>
      <c r="AD69" s="15">
        <f t="shared" ref="AD69:AD107" si="15">ABS(J69-$R$3)</f>
        <v>1.0684477353398024E-2</v>
      </c>
    </row>
    <row r="70" spans="1:30" x14ac:dyDescent="0.35">
      <c r="A70" s="29">
        <v>42839</v>
      </c>
      <c r="B70" s="9">
        <v>144.429993</v>
      </c>
      <c r="C70" s="9">
        <v>147.39999399999999</v>
      </c>
      <c r="D70" s="9">
        <v>138.66000399999999</v>
      </c>
      <c r="E70" s="9">
        <v>141.179993</v>
      </c>
      <c r="F70" s="9">
        <v>141.179993</v>
      </c>
      <c r="G70" s="5">
        <v>55679000</v>
      </c>
      <c r="I70" s="26">
        <v>67</v>
      </c>
      <c r="J70" s="9">
        <f t="shared" si="11"/>
        <v>-1.2249396776135063E-2</v>
      </c>
      <c r="K70" s="5">
        <f t="shared" si="12"/>
        <v>0.98775060322386499</v>
      </c>
      <c r="M70" s="26">
        <v>67</v>
      </c>
      <c r="N70" s="9">
        <f t="shared" si="9"/>
        <v>-1.2174678311988197E-2</v>
      </c>
      <c r="O70" s="5">
        <f t="shared" si="13"/>
        <v>0.98782532168801185</v>
      </c>
      <c r="W70" s="26">
        <v>67</v>
      </c>
      <c r="X70" s="9">
        <f t="shared" si="10"/>
        <v>-1.7212746465574871E-2</v>
      </c>
      <c r="Y70" s="5">
        <f t="shared" si="14"/>
        <v>2.9627864088816022E-4</v>
      </c>
      <c r="AD70" s="15">
        <f t="shared" si="15"/>
        <v>1.7212746465574871E-2</v>
      </c>
    </row>
    <row r="71" spans="1:30" x14ac:dyDescent="0.35">
      <c r="A71" s="29">
        <v>42846</v>
      </c>
      <c r="B71" s="9">
        <v>141.38999899999999</v>
      </c>
      <c r="C71" s="9">
        <v>153.520004</v>
      </c>
      <c r="D71" s="9">
        <v>140.89999399999999</v>
      </c>
      <c r="E71" s="9">
        <v>153.08000200000001</v>
      </c>
      <c r="F71" s="9">
        <v>153.08000200000001</v>
      </c>
      <c r="G71" s="5">
        <v>49293400</v>
      </c>
      <c r="I71" s="26">
        <v>68</v>
      </c>
      <c r="J71" s="9">
        <f t="shared" si="11"/>
        <v>8.0925051237334372E-2</v>
      </c>
      <c r="K71" s="5">
        <f t="shared" si="12"/>
        <v>1.0809250512373343</v>
      </c>
      <c r="M71" s="26">
        <v>68</v>
      </c>
      <c r="N71" s="9">
        <f t="shared" si="9"/>
        <v>8.4289627355343552E-2</v>
      </c>
      <c r="O71" s="5">
        <f t="shared" si="13"/>
        <v>1.0842896273553435</v>
      </c>
      <c r="W71" s="26">
        <v>68</v>
      </c>
      <c r="X71" s="9">
        <f t="shared" si="10"/>
        <v>0</v>
      </c>
      <c r="Y71" s="5">
        <f t="shared" si="14"/>
        <v>0</v>
      </c>
      <c r="AD71" s="15">
        <f t="shared" si="15"/>
        <v>7.596170154789457E-2</v>
      </c>
    </row>
    <row r="72" spans="1:30" x14ac:dyDescent="0.35">
      <c r="A72" s="29">
        <v>42853</v>
      </c>
      <c r="B72" s="9">
        <v>152.71000699999999</v>
      </c>
      <c r="C72" s="9">
        <v>157.89999399999999</v>
      </c>
      <c r="D72" s="9">
        <v>150.94000199999999</v>
      </c>
      <c r="E72" s="9">
        <v>157.25</v>
      </c>
      <c r="F72" s="9">
        <v>157.25</v>
      </c>
      <c r="G72" s="5">
        <v>30286300</v>
      </c>
      <c r="I72" s="27">
        <v>69</v>
      </c>
      <c r="J72" s="9">
        <f t="shared" si="11"/>
        <v>2.687622195798433E-2</v>
      </c>
      <c r="K72" s="5">
        <f t="shared" si="12"/>
        <v>1.0268762219579843</v>
      </c>
      <c r="M72" s="27">
        <v>69</v>
      </c>
      <c r="N72" s="9">
        <f t="shared" si="9"/>
        <v>2.7240645058261709E-2</v>
      </c>
      <c r="O72" s="5">
        <f t="shared" si="13"/>
        <v>1.0272406450582616</v>
      </c>
      <c r="W72" s="27">
        <v>69</v>
      </c>
      <c r="X72" s="9">
        <f t="shared" si="10"/>
        <v>0</v>
      </c>
      <c r="Y72" s="5">
        <f t="shared" si="14"/>
        <v>0</v>
      </c>
      <c r="AD72" s="15">
        <f t="shared" si="15"/>
        <v>2.1912872268544523E-2</v>
      </c>
    </row>
    <row r="73" spans="1:30" x14ac:dyDescent="0.35">
      <c r="A73" s="29">
        <v>42860</v>
      </c>
      <c r="B73" s="9">
        <v>158.550003</v>
      </c>
      <c r="C73" s="9">
        <v>161.10000600000001</v>
      </c>
      <c r="D73" s="9">
        <v>155.300003</v>
      </c>
      <c r="E73" s="9">
        <v>158.53999300000001</v>
      </c>
      <c r="F73" s="9">
        <v>158.53999300000001</v>
      </c>
      <c r="G73" s="5">
        <v>26618800</v>
      </c>
      <c r="I73" s="27">
        <v>70</v>
      </c>
      <c r="J73" s="9">
        <f t="shared" si="11"/>
        <v>8.1699876755639018E-3</v>
      </c>
      <c r="K73" s="5">
        <f t="shared" si="12"/>
        <v>1.0081699876755639</v>
      </c>
      <c r="M73" s="27">
        <v>70</v>
      </c>
      <c r="N73" s="9">
        <f t="shared" si="9"/>
        <v>8.2034531001590437E-3</v>
      </c>
      <c r="O73" s="5">
        <f t="shared" si="13"/>
        <v>1.0082034531001591</v>
      </c>
      <c r="W73" s="27">
        <v>70</v>
      </c>
      <c r="X73" s="9">
        <f t="shared" si="10"/>
        <v>0</v>
      </c>
      <c r="Y73" s="5">
        <f t="shared" si="14"/>
        <v>0</v>
      </c>
      <c r="AD73" s="15">
        <f t="shared" si="15"/>
        <v>3.2066379861240947E-3</v>
      </c>
    </row>
    <row r="74" spans="1:30" x14ac:dyDescent="0.35">
      <c r="A74" s="29">
        <v>42867</v>
      </c>
      <c r="B74" s="9">
        <v>159.11000100000001</v>
      </c>
      <c r="C74" s="9">
        <v>161.779999</v>
      </c>
      <c r="D74" s="9">
        <v>153</v>
      </c>
      <c r="E74" s="9">
        <v>155.699997</v>
      </c>
      <c r="F74" s="9">
        <v>155.699997</v>
      </c>
      <c r="G74" s="5">
        <v>28517000</v>
      </c>
      <c r="I74" s="26">
        <v>71</v>
      </c>
      <c r="J74" s="9">
        <f t="shared" si="11"/>
        <v>-1.8075823683984003E-2</v>
      </c>
      <c r="K74" s="5">
        <f t="shared" si="12"/>
        <v>0.98192417631601603</v>
      </c>
      <c r="M74" s="26">
        <v>71</v>
      </c>
      <c r="N74" s="9">
        <f t="shared" si="9"/>
        <v>-1.7913435886174243E-2</v>
      </c>
      <c r="O74" s="5">
        <f t="shared" si="13"/>
        <v>0.98208656411382578</v>
      </c>
      <c r="W74" s="26">
        <v>71</v>
      </c>
      <c r="X74" s="9">
        <f t="shared" si="10"/>
        <v>-2.3039173373423809E-2</v>
      </c>
      <c r="Y74" s="5">
        <f t="shared" si="14"/>
        <v>5.3080350973068056E-4</v>
      </c>
      <c r="AD74" s="15">
        <f t="shared" si="15"/>
        <v>2.3039173373423809E-2</v>
      </c>
    </row>
    <row r="75" spans="1:30" x14ac:dyDescent="0.35">
      <c r="A75" s="29">
        <v>42874</v>
      </c>
      <c r="B75" s="9">
        <v>156.14999399999999</v>
      </c>
      <c r="C75" s="9">
        <v>164.10000600000001</v>
      </c>
      <c r="D75" s="9">
        <v>155.91000399999999</v>
      </c>
      <c r="E75" s="9">
        <v>163.050003</v>
      </c>
      <c r="F75" s="9">
        <v>163.050003</v>
      </c>
      <c r="G75" s="5">
        <v>22738300</v>
      </c>
      <c r="I75" s="26">
        <v>72</v>
      </c>
      <c r="J75" s="9">
        <f t="shared" si="11"/>
        <v>4.6125861062462317E-2</v>
      </c>
      <c r="K75" s="5">
        <f t="shared" si="12"/>
        <v>1.0461258610624624</v>
      </c>
      <c r="M75" s="26">
        <v>72</v>
      </c>
      <c r="N75" s="9">
        <f t="shared" si="9"/>
        <v>4.7206205148481846E-2</v>
      </c>
      <c r="O75" s="5">
        <f t="shared" si="13"/>
        <v>1.0472062051484818</v>
      </c>
      <c r="W75" s="26">
        <v>72</v>
      </c>
      <c r="X75" s="9">
        <f t="shared" si="10"/>
        <v>0</v>
      </c>
      <c r="Y75" s="5">
        <f t="shared" si="14"/>
        <v>0</v>
      </c>
      <c r="AD75" s="15">
        <f t="shared" si="15"/>
        <v>4.1162511373022508E-2</v>
      </c>
    </row>
    <row r="76" spans="1:30" x14ac:dyDescent="0.35">
      <c r="A76" s="29">
        <v>42881</v>
      </c>
      <c r="B76" s="9">
        <v>162.83999600000001</v>
      </c>
      <c r="C76" s="9">
        <v>164.75</v>
      </c>
      <c r="D76" s="9">
        <v>160.740005</v>
      </c>
      <c r="E76" s="9">
        <v>162.990005</v>
      </c>
      <c r="F76" s="9">
        <v>162.990005</v>
      </c>
      <c r="G76" s="5">
        <v>18888100</v>
      </c>
      <c r="I76" s="26">
        <v>73</v>
      </c>
      <c r="J76" s="9">
        <f t="shared" si="11"/>
        <v>-3.6804072632246976E-4</v>
      </c>
      <c r="K76" s="5">
        <f t="shared" si="12"/>
        <v>0.99963195927367754</v>
      </c>
      <c r="M76" s="26">
        <v>73</v>
      </c>
      <c r="N76" s="9">
        <f t="shared" si="9"/>
        <v>-3.6797300764236922E-4</v>
      </c>
      <c r="O76" s="5">
        <f t="shared" si="13"/>
        <v>0.99963202699235765</v>
      </c>
      <c r="W76" s="26">
        <v>73</v>
      </c>
      <c r="X76" s="9">
        <f t="shared" si="10"/>
        <v>-5.3313904157622771E-3</v>
      </c>
      <c r="Y76" s="5">
        <f t="shared" si="14"/>
        <v>2.8423723765281867E-5</v>
      </c>
      <c r="AD76" s="15">
        <f t="shared" si="15"/>
        <v>5.3313904157622771E-3</v>
      </c>
    </row>
    <row r="77" spans="1:30" x14ac:dyDescent="0.35">
      <c r="A77" s="29">
        <v>42888</v>
      </c>
      <c r="B77" s="9">
        <v>163.41999799999999</v>
      </c>
      <c r="C77" s="9">
        <v>166.86999499999999</v>
      </c>
      <c r="D77" s="9">
        <v>162.800003</v>
      </c>
      <c r="E77" s="9">
        <v>165.88000500000001</v>
      </c>
      <c r="F77" s="9">
        <v>165.88000500000001</v>
      </c>
      <c r="G77" s="5">
        <v>19564700</v>
      </c>
      <c r="I77" s="27">
        <v>74</v>
      </c>
      <c r="J77" s="9">
        <f t="shared" si="11"/>
        <v>1.7575785612182052E-2</v>
      </c>
      <c r="K77" s="5">
        <f t="shared" si="12"/>
        <v>1.0175757856121821</v>
      </c>
      <c r="M77" s="27">
        <v>74</v>
      </c>
      <c r="N77" s="9">
        <f t="shared" si="9"/>
        <v>1.7731148606321075E-2</v>
      </c>
      <c r="O77" s="5">
        <f t="shared" si="13"/>
        <v>1.017731148606321</v>
      </c>
      <c r="W77" s="27">
        <v>74</v>
      </c>
      <c r="X77" s="9">
        <f t="shared" si="10"/>
        <v>0</v>
      </c>
      <c r="Y77" s="5">
        <f t="shared" si="14"/>
        <v>0</v>
      </c>
      <c r="AD77" s="15">
        <f t="shared" si="15"/>
        <v>1.2612435922742245E-2</v>
      </c>
    </row>
    <row r="78" spans="1:30" x14ac:dyDescent="0.35">
      <c r="A78" s="29">
        <v>42895</v>
      </c>
      <c r="B78" s="9">
        <v>166.270004</v>
      </c>
      <c r="C78" s="9">
        <v>166.270004</v>
      </c>
      <c r="D78" s="9">
        <v>147.300003</v>
      </c>
      <c r="E78" s="9">
        <v>151.759995</v>
      </c>
      <c r="F78" s="9">
        <v>151.759995</v>
      </c>
      <c r="G78" s="5">
        <v>46672700</v>
      </c>
      <c r="I78" s="27">
        <v>75</v>
      </c>
      <c r="J78" s="9">
        <f t="shared" si="11"/>
        <v>-8.8964372840451514E-2</v>
      </c>
      <c r="K78" s="5">
        <f t="shared" si="12"/>
        <v>0.91103562715954844</v>
      </c>
      <c r="M78" s="27">
        <v>75</v>
      </c>
      <c r="N78" s="9">
        <f t="shared" si="9"/>
        <v>-8.5121832495724886E-2</v>
      </c>
      <c r="O78" s="5">
        <f t="shared" si="13"/>
        <v>0.91487816750427509</v>
      </c>
      <c r="W78" s="27">
        <v>75</v>
      </c>
      <c r="X78" s="9">
        <f t="shared" si="10"/>
        <v>-9.3927722529891317E-2</v>
      </c>
      <c r="Y78" s="5">
        <f t="shared" si="14"/>
        <v>8.8224170596522527E-3</v>
      </c>
      <c r="AD78" s="15">
        <f t="shared" si="15"/>
        <v>9.3927722529891317E-2</v>
      </c>
    </row>
    <row r="79" spans="1:30" x14ac:dyDescent="0.35">
      <c r="A79" s="29">
        <v>42902</v>
      </c>
      <c r="B79" s="9">
        <v>151.449997</v>
      </c>
      <c r="C79" s="9">
        <v>155.58000200000001</v>
      </c>
      <c r="D79" s="9">
        <v>150.38999899999999</v>
      </c>
      <c r="E79" s="9">
        <v>154.88999899999999</v>
      </c>
      <c r="F79" s="9">
        <v>154.88999899999999</v>
      </c>
      <c r="G79" s="5">
        <v>27905300</v>
      </c>
      <c r="I79" s="26">
        <v>76</v>
      </c>
      <c r="J79" s="9">
        <f t="shared" si="11"/>
        <v>2.0414888423472482E-2</v>
      </c>
      <c r="K79" s="5">
        <f t="shared" si="12"/>
        <v>1.0204148884234725</v>
      </c>
      <c r="M79" s="26">
        <v>76</v>
      </c>
      <c r="N79" s="9">
        <f t="shared" si="9"/>
        <v>2.0624697569342865E-2</v>
      </c>
      <c r="O79" s="5">
        <f t="shared" si="13"/>
        <v>1.0206246975693429</v>
      </c>
      <c r="W79" s="26">
        <v>76</v>
      </c>
      <c r="X79" s="9">
        <f t="shared" si="10"/>
        <v>0</v>
      </c>
      <c r="Y79" s="5">
        <f t="shared" si="14"/>
        <v>0</v>
      </c>
      <c r="AD79" s="15">
        <f t="shared" si="15"/>
        <v>1.5451538734032676E-2</v>
      </c>
    </row>
    <row r="80" spans="1:30" x14ac:dyDescent="0.35">
      <c r="A80" s="29">
        <v>42909</v>
      </c>
      <c r="B80" s="9">
        <v>155.009995</v>
      </c>
      <c r="C80" s="9">
        <v>159.970001</v>
      </c>
      <c r="D80" s="9">
        <v>148</v>
      </c>
      <c r="E80" s="9">
        <v>150.08999600000001</v>
      </c>
      <c r="F80" s="9">
        <v>150.08999600000001</v>
      </c>
      <c r="G80" s="5">
        <v>32423500</v>
      </c>
      <c r="I80" s="26">
        <v>77</v>
      </c>
      <c r="J80" s="9">
        <f t="shared" si="11"/>
        <v>-3.148009358592576E-2</v>
      </c>
      <c r="K80" s="5">
        <f t="shared" si="12"/>
        <v>0.96851990641407426</v>
      </c>
      <c r="M80" s="26">
        <v>77</v>
      </c>
      <c r="N80" s="9">
        <f t="shared" si="9"/>
        <v>-3.0989754219056944E-2</v>
      </c>
      <c r="O80" s="5">
        <f t="shared" si="13"/>
        <v>0.96901024578094308</v>
      </c>
      <c r="W80" s="26">
        <v>77</v>
      </c>
      <c r="X80" s="9">
        <f t="shared" si="10"/>
        <v>-3.644344327536557E-2</v>
      </c>
      <c r="Y80" s="5">
        <f t="shared" si="14"/>
        <v>1.3281245577647879E-3</v>
      </c>
      <c r="AD80" s="15">
        <f t="shared" si="15"/>
        <v>3.644344327536557E-2</v>
      </c>
    </row>
    <row r="81" spans="1:30" x14ac:dyDescent="0.35">
      <c r="A81" s="29">
        <v>42916</v>
      </c>
      <c r="B81" s="9">
        <v>149.759995</v>
      </c>
      <c r="C81" s="9">
        <v>150.71000699999999</v>
      </c>
      <c r="D81" s="9">
        <v>144.25</v>
      </c>
      <c r="E81" s="9">
        <v>146.25</v>
      </c>
      <c r="F81" s="9">
        <v>146.25</v>
      </c>
      <c r="G81" s="5">
        <v>19235800</v>
      </c>
      <c r="I81" s="26">
        <v>78</v>
      </c>
      <c r="J81" s="9">
        <f t="shared" si="11"/>
        <v>-2.5917601405580921E-2</v>
      </c>
      <c r="K81" s="5">
        <f t="shared" si="12"/>
        <v>0.97408239859441903</v>
      </c>
      <c r="M81" s="26">
        <v>78</v>
      </c>
      <c r="N81" s="9">
        <f t="shared" si="9"/>
        <v>-2.5584623241645055E-2</v>
      </c>
      <c r="O81" s="5">
        <f t="shared" si="13"/>
        <v>0.97441537675835499</v>
      </c>
      <c r="W81" s="26">
        <v>78</v>
      </c>
      <c r="X81" s="9">
        <f t="shared" si="10"/>
        <v>-3.0880951095020728E-2</v>
      </c>
      <c r="Y81" s="5">
        <f t="shared" si="14"/>
        <v>9.5363314053306192E-4</v>
      </c>
      <c r="AD81" s="15">
        <f t="shared" si="15"/>
        <v>3.0880951095020728E-2</v>
      </c>
    </row>
    <row r="82" spans="1:30" x14ac:dyDescent="0.35">
      <c r="A82" s="29">
        <v>42923</v>
      </c>
      <c r="B82" s="9">
        <v>146.64999399999999</v>
      </c>
      <c r="C82" s="9">
        <v>160.13000500000001</v>
      </c>
      <c r="D82" s="9">
        <v>146.64999399999999</v>
      </c>
      <c r="E82" s="9">
        <v>158.21000699999999</v>
      </c>
      <c r="F82" s="9">
        <v>158.21000699999999</v>
      </c>
      <c r="G82" s="5">
        <v>31002400</v>
      </c>
      <c r="I82" s="27">
        <v>79</v>
      </c>
      <c r="J82" s="9">
        <f t="shared" si="11"/>
        <v>7.8605822593996427E-2</v>
      </c>
      <c r="K82" s="5">
        <f t="shared" si="12"/>
        <v>1.0786058225939965</v>
      </c>
      <c r="M82" s="27">
        <v>79</v>
      </c>
      <c r="N82" s="9">
        <f t="shared" si="9"/>
        <v>8.1777825641025578E-2</v>
      </c>
      <c r="O82" s="5">
        <f t="shared" si="13"/>
        <v>1.0817778256410255</v>
      </c>
      <c r="W82" s="27">
        <v>79</v>
      </c>
      <c r="X82" s="9">
        <f t="shared" si="10"/>
        <v>0</v>
      </c>
      <c r="Y82" s="5">
        <f t="shared" si="14"/>
        <v>0</v>
      </c>
      <c r="AD82" s="15">
        <f t="shared" si="15"/>
        <v>7.3642472904556625E-2</v>
      </c>
    </row>
    <row r="83" spans="1:30" x14ac:dyDescent="0.35">
      <c r="A83" s="29">
        <v>42930</v>
      </c>
      <c r="B83" s="9">
        <v>159.300003</v>
      </c>
      <c r="C83" s="9">
        <v>187.16999799999999</v>
      </c>
      <c r="D83" s="9">
        <v>157.970001</v>
      </c>
      <c r="E83" s="9">
        <v>183.60000600000001</v>
      </c>
      <c r="F83" s="9">
        <v>183.60000600000001</v>
      </c>
      <c r="G83" s="5">
        <v>89884800</v>
      </c>
      <c r="I83" s="27">
        <v>80</v>
      </c>
      <c r="J83" s="9">
        <f t="shared" si="11"/>
        <v>0.14883620216016583</v>
      </c>
      <c r="K83" s="5">
        <f t="shared" si="12"/>
        <v>1.1488362021601659</v>
      </c>
      <c r="M83" s="27">
        <v>80</v>
      </c>
      <c r="N83" s="9">
        <f t="shared" si="9"/>
        <v>0.16048288905012195</v>
      </c>
      <c r="O83" s="5">
        <f t="shared" si="13"/>
        <v>1.160482889050122</v>
      </c>
      <c r="W83" s="27">
        <v>80</v>
      </c>
      <c r="X83" s="9">
        <f t="shared" si="10"/>
        <v>0</v>
      </c>
      <c r="Y83" s="5">
        <f t="shared" si="14"/>
        <v>0</v>
      </c>
      <c r="AD83" s="15">
        <f t="shared" si="15"/>
        <v>0.14387285247072601</v>
      </c>
    </row>
    <row r="84" spans="1:30" x14ac:dyDescent="0.35">
      <c r="A84" s="29">
        <v>42937</v>
      </c>
      <c r="B84" s="9">
        <v>182.720001</v>
      </c>
      <c r="C84" s="9">
        <v>191.5</v>
      </c>
      <c r="D84" s="9">
        <v>179.38000500000001</v>
      </c>
      <c r="E84" s="9">
        <v>182.679993</v>
      </c>
      <c r="F84" s="9">
        <v>182.679993</v>
      </c>
      <c r="G84" s="5">
        <v>39149500</v>
      </c>
      <c r="I84" s="26">
        <v>81</v>
      </c>
      <c r="J84" s="9">
        <f t="shared" si="11"/>
        <v>-5.0235608677015832E-3</v>
      </c>
      <c r="K84" s="5">
        <f t="shared" si="12"/>
        <v>0.99497643913229838</v>
      </c>
      <c r="M84" s="26">
        <v>81</v>
      </c>
      <c r="N84" s="9">
        <f t="shared" si="9"/>
        <v>-5.0109638885306547E-3</v>
      </c>
      <c r="O84" s="5">
        <f t="shared" si="13"/>
        <v>0.99498903611146938</v>
      </c>
      <c r="W84" s="26">
        <v>81</v>
      </c>
      <c r="X84" s="9">
        <f t="shared" si="10"/>
        <v>-9.9869105571413902E-3</v>
      </c>
      <c r="Y84" s="5">
        <f t="shared" si="14"/>
        <v>9.9738382476342155E-5</v>
      </c>
      <c r="AD84" s="15">
        <f t="shared" si="15"/>
        <v>9.9869105571413902E-3</v>
      </c>
    </row>
    <row r="85" spans="1:30" x14ac:dyDescent="0.35">
      <c r="A85" s="29">
        <v>42944</v>
      </c>
      <c r="B85" s="9">
        <v>182</v>
      </c>
      <c r="C85" s="9">
        <v>185.029999</v>
      </c>
      <c r="D85" s="9">
        <v>177.80999800000001</v>
      </c>
      <c r="E85" s="9">
        <v>179.229996</v>
      </c>
      <c r="F85" s="9">
        <v>179.229996</v>
      </c>
      <c r="G85" s="5">
        <v>26597200</v>
      </c>
      <c r="I85" s="26">
        <v>82</v>
      </c>
      <c r="J85" s="9">
        <f t="shared" si="11"/>
        <v>-1.906607507261323E-2</v>
      </c>
      <c r="K85" s="5">
        <f t="shared" si="12"/>
        <v>0.98093392492738674</v>
      </c>
      <c r="M85" s="26">
        <v>82</v>
      </c>
      <c r="N85" s="9">
        <f t="shared" si="9"/>
        <v>-1.8885467112974962E-2</v>
      </c>
      <c r="O85" s="5">
        <f t="shared" si="13"/>
        <v>0.98111453288702499</v>
      </c>
      <c r="W85" s="26">
        <v>82</v>
      </c>
      <c r="X85" s="9">
        <f t="shared" si="10"/>
        <v>-2.4029424762053036E-2</v>
      </c>
      <c r="Y85" s="5">
        <f t="shared" si="14"/>
        <v>5.7741325439516762E-4</v>
      </c>
      <c r="AD85" s="15">
        <f t="shared" si="15"/>
        <v>2.4029424762053036E-2</v>
      </c>
    </row>
    <row r="86" spans="1:30" x14ac:dyDescent="0.35">
      <c r="A86" s="29">
        <v>42951</v>
      </c>
      <c r="B86" s="9">
        <v>179.60000600000001</v>
      </c>
      <c r="C86" s="9">
        <v>182.270004</v>
      </c>
      <c r="D86" s="9">
        <v>167.60000600000001</v>
      </c>
      <c r="E86" s="9">
        <v>169.13999899999999</v>
      </c>
      <c r="F86" s="9">
        <v>169.13999899999999</v>
      </c>
      <c r="G86" s="5">
        <v>34568500</v>
      </c>
      <c r="I86" s="26">
        <v>83</v>
      </c>
      <c r="J86" s="9">
        <f t="shared" si="11"/>
        <v>-5.7943106483999307E-2</v>
      </c>
      <c r="K86" s="5">
        <f t="shared" si="12"/>
        <v>0.94205689351600075</v>
      </c>
      <c r="M86" s="26">
        <v>83</v>
      </c>
      <c r="N86" s="9">
        <f t="shared" si="9"/>
        <v>-5.6296363472551833E-2</v>
      </c>
      <c r="O86" s="5">
        <f t="shared" si="13"/>
        <v>0.94370363652744815</v>
      </c>
      <c r="W86" s="26">
        <v>83</v>
      </c>
      <c r="X86" s="9">
        <f t="shared" si="10"/>
        <v>-6.290645617343911E-2</v>
      </c>
      <c r="Y86" s="5">
        <f t="shared" si="14"/>
        <v>3.9572222283008156E-3</v>
      </c>
      <c r="AD86" s="15">
        <f t="shared" si="15"/>
        <v>6.290645617343911E-2</v>
      </c>
    </row>
    <row r="87" spans="1:30" x14ac:dyDescent="0.35">
      <c r="A87" s="29">
        <v>42958</v>
      </c>
      <c r="B87" s="9">
        <v>169.86000100000001</v>
      </c>
      <c r="C87" s="9">
        <v>172.58000200000001</v>
      </c>
      <c r="D87" s="9">
        <v>165.720001</v>
      </c>
      <c r="E87" s="9">
        <v>166.08999600000001</v>
      </c>
      <c r="F87" s="9">
        <v>166.08999600000001</v>
      </c>
      <c r="G87" s="5">
        <v>30378300</v>
      </c>
      <c r="I87" s="27">
        <v>84</v>
      </c>
      <c r="J87" s="9">
        <f t="shared" si="11"/>
        <v>-1.8196982414235122E-2</v>
      </c>
      <c r="K87" s="5">
        <f t="shared" si="12"/>
        <v>0.98180301758576483</v>
      </c>
      <c r="M87" s="27">
        <v>84</v>
      </c>
      <c r="N87" s="9">
        <f t="shared" si="9"/>
        <v>-1.803241703933069E-2</v>
      </c>
      <c r="O87" s="5">
        <f t="shared" si="13"/>
        <v>0.98196758296066933</v>
      </c>
      <c r="W87" s="27">
        <v>84</v>
      </c>
      <c r="X87" s="9">
        <f t="shared" si="10"/>
        <v>-2.3160332103674929E-2</v>
      </c>
      <c r="Y87" s="5">
        <f t="shared" si="14"/>
        <v>5.3640098315251559E-4</v>
      </c>
      <c r="AD87" s="15">
        <f t="shared" si="15"/>
        <v>2.3160332103674929E-2</v>
      </c>
    </row>
    <row r="88" spans="1:30" x14ac:dyDescent="0.35">
      <c r="A88" s="29">
        <v>42965</v>
      </c>
      <c r="B88" s="9">
        <v>165.949997</v>
      </c>
      <c r="C88" s="9">
        <v>171.240005</v>
      </c>
      <c r="D88" s="9">
        <v>164.229996</v>
      </c>
      <c r="E88" s="9">
        <v>168.13000500000001</v>
      </c>
      <c r="F88" s="9">
        <v>168.13000500000001</v>
      </c>
      <c r="G88" s="5">
        <v>28746700</v>
      </c>
      <c r="I88" s="27">
        <v>85</v>
      </c>
      <c r="J88" s="9">
        <f t="shared" si="11"/>
        <v>1.2207733402150086E-2</v>
      </c>
      <c r="K88" s="5">
        <f t="shared" si="12"/>
        <v>1.01220773340215</v>
      </c>
      <c r="M88" s="27">
        <v>85</v>
      </c>
      <c r="N88" s="9">
        <f t="shared" si="9"/>
        <v>1.2282551924439793E-2</v>
      </c>
      <c r="O88" s="5">
        <f t="shared" si="13"/>
        <v>1.0122825519244398</v>
      </c>
      <c r="W88" s="27">
        <v>85</v>
      </c>
      <c r="X88" s="9">
        <f t="shared" si="10"/>
        <v>0</v>
      </c>
      <c r="Y88" s="5">
        <f t="shared" si="14"/>
        <v>0</v>
      </c>
      <c r="AD88" s="15">
        <f t="shared" si="15"/>
        <v>7.2443837127102789E-3</v>
      </c>
    </row>
    <row r="89" spans="1:30" x14ac:dyDescent="0.35">
      <c r="A89" s="29">
        <v>42972</v>
      </c>
      <c r="B89" s="9">
        <v>168.58000200000001</v>
      </c>
      <c r="C89" s="9">
        <v>176.240005</v>
      </c>
      <c r="D89" s="9">
        <v>164.729996</v>
      </c>
      <c r="E89" s="9">
        <v>174.71000699999999</v>
      </c>
      <c r="F89" s="9">
        <v>174.71000699999999</v>
      </c>
      <c r="G89" s="5">
        <v>27317900</v>
      </c>
      <c r="I89" s="26">
        <v>86</v>
      </c>
      <c r="J89" s="9">
        <f t="shared" si="11"/>
        <v>3.8389977123019052E-2</v>
      </c>
      <c r="K89" s="5">
        <f t="shared" si="12"/>
        <v>1.0383899771230189</v>
      </c>
      <c r="M89" s="26">
        <v>86</v>
      </c>
      <c r="N89" s="9">
        <f t="shared" si="9"/>
        <v>3.9136393292797313E-2</v>
      </c>
      <c r="O89" s="5">
        <f t="shared" si="13"/>
        <v>1.0391363932927973</v>
      </c>
      <c r="W89" s="26">
        <v>86</v>
      </c>
      <c r="X89" s="9">
        <f t="shared" si="10"/>
        <v>0</v>
      </c>
      <c r="Y89" s="5">
        <f t="shared" si="14"/>
        <v>0</v>
      </c>
      <c r="AD89" s="15">
        <f t="shared" si="15"/>
        <v>3.3426627433579242E-2</v>
      </c>
    </row>
    <row r="90" spans="1:30" x14ac:dyDescent="0.35">
      <c r="A90" s="29">
        <v>42979</v>
      </c>
      <c r="B90" s="9">
        <v>175.550003</v>
      </c>
      <c r="C90" s="9">
        <v>180.35000600000001</v>
      </c>
      <c r="D90" s="9">
        <v>172.44000199999999</v>
      </c>
      <c r="E90" s="9">
        <v>179</v>
      </c>
      <c r="F90" s="9">
        <v>179</v>
      </c>
      <c r="G90" s="5">
        <v>23181200</v>
      </c>
      <c r="I90" s="26">
        <v>87</v>
      </c>
      <c r="J90" s="9">
        <f t="shared" si="11"/>
        <v>2.4258309288006871E-2</v>
      </c>
      <c r="K90" s="5">
        <f t="shared" si="12"/>
        <v>1.0242583092880069</v>
      </c>
      <c r="M90" s="26">
        <v>87</v>
      </c>
      <c r="N90" s="9">
        <f t="shared" si="9"/>
        <v>2.4554935768504718E-2</v>
      </c>
      <c r="O90" s="5">
        <f t="shared" si="13"/>
        <v>1.0245549357685046</v>
      </c>
      <c r="W90" s="26">
        <v>87</v>
      </c>
      <c r="X90" s="9">
        <f t="shared" si="10"/>
        <v>0</v>
      </c>
      <c r="Y90" s="5">
        <f t="shared" si="14"/>
        <v>0</v>
      </c>
      <c r="AD90" s="15">
        <f t="shared" si="15"/>
        <v>1.9294959598567064E-2</v>
      </c>
    </row>
    <row r="91" spans="1:30" x14ac:dyDescent="0.35">
      <c r="A91" s="29">
        <v>42986</v>
      </c>
      <c r="B91" s="9">
        <v>178.449997</v>
      </c>
      <c r="C91" s="9">
        <v>185.33000200000001</v>
      </c>
      <c r="D91" s="9">
        <v>176.25</v>
      </c>
      <c r="E91" s="9">
        <v>182.63000500000001</v>
      </c>
      <c r="F91" s="9">
        <v>182.63000500000001</v>
      </c>
      <c r="G91" s="5">
        <v>26090800</v>
      </c>
      <c r="I91" s="26">
        <v>88</v>
      </c>
      <c r="J91" s="9">
        <f t="shared" si="11"/>
        <v>2.0076469740953441E-2</v>
      </c>
      <c r="K91" s="5">
        <f t="shared" si="12"/>
        <v>1.0200764697409535</v>
      </c>
      <c r="M91" s="26">
        <v>88</v>
      </c>
      <c r="N91" s="9">
        <f t="shared" si="9"/>
        <v>2.0279357541899506E-2</v>
      </c>
      <c r="O91" s="5">
        <f t="shared" si="13"/>
        <v>1.0202793575418996</v>
      </c>
      <c r="W91" s="26">
        <v>88</v>
      </c>
      <c r="X91" s="9">
        <f t="shared" si="10"/>
        <v>0</v>
      </c>
      <c r="Y91" s="5">
        <f t="shared" si="14"/>
        <v>0</v>
      </c>
      <c r="AD91" s="15">
        <f t="shared" si="15"/>
        <v>1.5113120051513634E-2</v>
      </c>
    </row>
    <row r="92" spans="1:30" x14ac:dyDescent="0.35">
      <c r="A92" s="29">
        <v>42993</v>
      </c>
      <c r="B92" s="9">
        <v>182.729996</v>
      </c>
      <c r="C92" s="9">
        <v>189.949997</v>
      </c>
      <c r="D92" s="9">
        <v>181.429993</v>
      </c>
      <c r="E92" s="9">
        <v>188.779999</v>
      </c>
      <c r="F92" s="9">
        <v>188.779999</v>
      </c>
      <c r="G92" s="5">
        <v>27706500</v>
      </c>
      <c r="I92" s="27">
        <v>89</v>
      </c>
      <c r="J92" s="9">
        <f t="shared" si="11"/>
        <v>3.3120035017918777E-2</v>
      </c>
      <c r="K92" s="5">
        <f t="shared" si="12"/>
        <v>1.0331200350179188</v>
      </c>
      <c r="M92" s="27">
        <v>89</v>
      </c>
      <c r="N92" s="9">
        <f t="shared" si="9"/>
        <v>3.3674608945008747E-2</v>
      </c>
      <c r="O92" s="5">
        <f t="shared" si="13"/>
        <v>1.0336746089450088</v>
      </c>
      <c r="W92" s="27">
        <v>89</v>
      </c>
      <c r="X92" s="9">
        <f t="shared" si="10"/>
        <v>0</v>
      </c>
      <c r="Y92" s="5">
        <f t="shared" si="14"/>
        <v>0</v>
      </c>
      <c r="AD92" s="15">
        <f t="shared" si="15"/>
        <v>2.815668532847897E-2</v>
      </c>
    </row>
    <row r="93" spans="1:30" x14ac:dyDescent="0.35">
      <c r="A93" s="29">
        <v>43000</v>
      </c>
      <c r="B93" s="9">
        <v>188.39999399999999</v>
      </c>
      <c r="C93" s="9">
        <v>189.85000600000001</v>
      </c>
      <c r="D93" s="9">
        <v>176.550003</v>
      </c>
      <c r="E93" s="9">
        <v>180.699997</v>
      </c>
      <c r="F93" s="9">
        <v>180.699997</v>
      </c>
      <c r="G93" s="5">
        <v>30221500</v>
      </c>
      <c r="I93" s="27">
        <v>90</v>
      </c>
      <c r="J93" s="9">
        <f t="shared" si="11"/>
        <v>-4.3744129603547302E-2</v>
      </c>
      <c r="K93" s="5">
        <f t="shared" si="12"/>
        <v>0.95625587039645266</v>
      </c>
      <c r="M93" s="27">
        <v>90</v>
      </c>
      <c r="N93" s="9">
        <f t="shared" si="9"/>
        <v>-4.2801155010070785E-2</v>
      </c>
      <c r="O93" s="5">
        <f t="shared" si="13"/>
        <v>0.95719884498992924</v>
      </c>
      <c r="W93" s="27">
        <v>90</v>
      </c>
      <c r="X93" s="9">
        <f t="shared" si="10"/>
        <v>-4.8707479292987112E-2</v>
      </c>
      <c r="Y93" s="5">
        <f t="shared" si="14"/>
        <v>2.3724185390767683E-3</v>
      </c>
      <c r="AD93" s="15">
        <f t="shared" si="15"/>
        <v>4.8707479292987112E-2</v>
      </c>
    </row>
    <row r="94" spans="1:30" x14ac:dyDescent="0.35">
      <c r="A94" s="29">
        <v>43007</v>
      </c>
      <c r="B94" s="9">
        <v>180.729996</v>
      </c>
      <c r="C94" s="9">
        <v>194.490005</v>
      </c>
      <c r="D94" s="9">
        <v>176.58000200000001</v>
      </c>
      <c r="E94" s="9">
        <v>194.38999899999999</v>
      </c>
      <c r="F94" s="9">
        <v>194.38999899999999</v>
      </c>
      <c r="G94" s="5">
        <v>44175400</v>
      </c>
      <c r="I94" s="26">
        <v>91</v>
      </c>
      <c r="J94" s="9">
        <f t="shared" si="11"/>
        <v>7.3028264233644183E-2</v>
      </c>
      <c r="K94" s="5">
        <f t="shared" si="12"/>
        <v>1.0730282642336442</v>
      </c>
      <c r="M94" s="26">
        <v>91</v>
      </c>
      <c r="N94" s="9">
        <f t="shared" si="9"/>
        <v>7.5760942043623797E-2</v>
      </c>
      <c r="O94" s="5">
        <f t="shared" si="13"/>
        <v>1.0757609420436238</v>
      </c>
      <c r="W94" s="26">
        <v>91</v>
      </c>
      <c r="X94" s="9">
        <f t="shared" si="10"/>
        <v>0</v>
      </c>
      <c r="Y94" s="5">
        <f t="shared" si="14"/>
        <v>0</v>
      </c>
      <c r="AD94" s="15">
        <f t="shared" si="15"/>
        <v>6.806491454420438E-2</v>
      </c>
    </row>
    <row r="95" spans="1:30" x14ac:dyDescent="0.35">
      <c r="A95" s="29">
        <v>43014</v>
      </c>
      <c r="B95" s="9">
        <v>194.300003</v>
      </c>
      <c r="C95" s="9">
        <v>199.39999399999999</v>
      </c>
      <c r="D95" s="9">
        <v>192.050003</v>
      </c>
      <c r="E95" s="9">
        <v>195.86000100000001</v>
      </c>
      <c r="F95" s="9">
        <v>195.86000100000001</v>
      </c>
      <c r="G95" s="5">
        <v>42757400</v>
      </c>
      <c r="I95" s="26">
        <v>92</v>
      </c>
      <c r="J95" s="9">
        <f t="shared" si="11"/>
        <v>7.5336781686123058E-3</v>
      </c>
      <c r="K95" s="5">
        <f t="shared" si="12"/>
        <v>1.0075336781686124</v>
      </c>
      <c r="M95" s="26">
        <v>92</v>
      </c>
      <c r="N95" s="9">
        <f t="shared" si="9"/>
        <v>7.5621277203670456E-3</v>
      </c>
      <c r="O95" s="5">
        <f t="shared" si="13"/>
        <v>1.007562127720367</v>
      </c>
      <c r="W95" s="26">
        <v>92</v>
      </c>
      <c r="X95" s="9">
        <f t="shared" si="10"/>
        <v>0</v>
      </c>
      <c r="Y95" s="5">
        <f t="shared" si="14"/>
        <v>0</v>
      </c>
      <c r="AD95" s="15">
        <f t="shared" si="15"/>
        <v>2.5703284791724988E-3</v>
      </c>
    </row>
    <row r="96" spans="1:30" x14ac:dyDescent="0.35">
      <c r="A96" s="29">
        <v>43021</v>
      </c>
      <c r="B96" s="9">
        <v>199.699997</v>
      </c>
      <c r="C96" s="9">
        <v>204.38000500000001</v>
      </c>
      <c r="D96" s="9">
        <v>191.16000399999999</v>
      </c>
      <c r="E96" s="9">
        <v>195.13000500000001</v>
      </c>
      <c r="F96" s="9">
        <v>195.13000500000001</v>
      </c>
      <c r="G96" s="5">
        <v>76320300</v>
      </c>
      <c r="I96" s="26">
        <v>93</v>
      </c>
      <c r="J96" s="9">
        <f t="shared" si="11"/>
        <v>-3.7340946674861023E-3</v>
      </c>
      <c r="K96" s="5">
        <f t="shared" si="12"/>
        <v>0.99626590533251391</v>
      </c>
      <c r="M96" s="26">
        <v>93</v>
      </c>
      <c r="N96" s="9">
        <f t="shared" si="9"/>
        <v>-3.7271316056002668E-3</v>
      </c>
      <c r="O96" s="5">
        <f t="shared" si="13"/>
        <v>0.99627286839439977</v>
      </c>
      <c r="W96" s="26">
        <v>93</v>
      </c>
      <c r="X96" s="9">
        <f t="shared" si="10"/>
        <v>-8.6974443569259093E-3</v>
      </c>
      <c r="Y96" s="5">
        <f t="shared" si="14"/>
        <v>7.5645538341822345E-5</v>
      </c>
      <c r="AD96" s="15">
        <f t="shared" si="15"/>
        <v>8.6974443569259093E-3</v>
      </c>
    </row>
    <row r="97" spans="1:30" x14ac:dyDescent="0.35">
      <c r="A97" s="29">
        <v>43028</v>
      </c>
      <c r="B97" s="9">
        <v>195.89999399999999</v>
      </c>
      <c r="C97" s="9">
        <v>197.61000100000001</v>
      </c>
      <c r="D97" s="9">
        <v>191.029999</v>
      </c>
      <c r="E97" s="9">
        <v>195.21000699999999</v>
      </c>
      <c r="F97" s="9">
        <v>195.21000699999999</v>
      </c>
      <c r="G97" s="5">
        <v>30545800</v>
      </c>
      <c r="I97" s="27">
        <v>94</v>
      </c>
      <c r="J97" s="9">
        <f t="shared" si="11"/>
        <v>4.0990930297026787E-4</v>
      </c>
      <c r="K97" s="5">
        <f t="shared" si="12"/>
        <v>1.0004099093029704</v>
      </c>
      <c r="M97" s="27">
        <v>94</v>
      </c>
      <c r="N97" s="9">
        <f t="shared" si="9"/>
        <v>4.0999332726906367E-4</v>
      </c>
      <c r="O97" s="5">
        <f t="shared" si="13"/>
        <v>1.000409993327269</v>
      </c>
      <c r="W97" s="27">
        <v>94</v>
      </c>
      <c r="X97" s="9">
        <f t="shared" si="10"/>
        <v>-4.5534403864695393E-3</v>
      </c>
      <c r="Y97" s="5">
        <f t="shared" si="14"/>
        <v>2.0733819353131868E-5</v>
      </c>
      <c r="AD97" s="15">
        <f t="shared" si="15"/>
        <v>4.5534403864695393E-3</v>
      </c>
    </row>
    <row r="98" spans="1:30" x14ac:dyDescent="0.35">
      <c r="A98" s="29">
        <v>43035</v>
      </c>
      <c r="B98" s="9">
        <v>197.199997</v>
      </c>
      <c r="C98" s="9">
        <v>201.10000600000001</v>
      </c>
      <c r="D98" s="9">
        <v>195.220001</v>
      </c>
      <c r="E98" s="9">
        <v>199.320007</v>
      </c>
      <c r="F98" s="9">
        <v>199.320007</v>
      </c>
      <c r="G98" s="5">
        <v>27710500</v>
      </c>
      <c r="I98" s="27">
        <v>95</v>
      </c>
      <c r="J98" s="9">
        <f t="shared" si="11"/>
        <v>2.083567049878875E-2</v>
      </c>
      <c r="K98" s="5">
        <f t="shared" si="12"/>
        <v>1.0208356704987886</v>
      </c>
      <c r="M98" s="27">
        <v>95</v>
      </c>
      <c r="N98" s="9">
        <f t="shared" si="9"/>
        <v>2.1054248515036494E-2</v>
      </c>
      <c r="O98" s="5">
        <f t="shared" si="13"/>
        <v>1.0210542485150365</v>
      </c>
      <c r="W98" s="27">
        <v>95</v>
      </c>
      <c r="X98" s="9">
        <f t="shared" si="10"/>
        <v>0</v>
      </c>
      <c r="Y98" s="5">
        <f t="shared" si="14"/>
        <v>0</v>
      </c>
      <c r="AD98" s="15">
        <f t="shared" si="15"/>
        <v>1.5872320809348944E-2</v>
      </c>
    </row>
    <row r="99" spans="1:30" x14ac:dyDescent="0.35">
      <c r="A99" s="29">
        <v>43042</v>
      </c>
      <c r="B99" s="9">
        <v>199.800003</v>
      </c>
      <c r="C99" s="9">
        <v>202.479996</v>
      </c>
      <c r="D99" s="9">
        <v>190.80999800000001</v>
      </c>
      <c r="E99" s="9">
        <v>193.89999399999999</v>
      </c>
      <c r="F99" s="9">
        <v>193.89999399999999</v>
      </c>
      <c r="G99" s="5">
        <v>26210700</v>
      </c>
      <c r="I99" s="26">
        <v>96</v>
      </c>
      <c r="J99" s="9">
        <f t="shared" si="11"/>
        <v>-2.7569077227789056E-2</v>
      </c>
      <c r="K99" s="5">
        <f t="shared" si="12"/>
        <v>0.97243092277221099</v>
      </c>
      <c r="M99" s="26">
        <v>96</v>
      </c>
      <c r="N99" s="9">
        <f t="shared" si="9"/>
        <v>-2.7192518611541146E-2</v>
      </c>
      <c r="O99" s="5">
        <f t="shared" si="13"/>
        <v>0.97280748138845885</v>
      </c>
      <c r="W99" s="26">
        <v>96</v>
      </c>
      <c r="X99" s="9">
        <f t="shared" si="10"/>
        <v>-3.2532426917228865E-2</v>
      </c>
      <c r="Y99" s="5">
        <f t="shared" si="14"/>
        <v>1.0583588011248372E-3</v>
      </c>
      <c r="AD99" s="15">
        <f t="shared" si="15"/>
        <v>3.2532426917228865E-2</v>
      </c>
    </row>
    <row r="100" spans="1:30" x14ac:dyDescent="0.35">
      <c r="A100" s="29">
        <v>43049</v>
      </c>
      <c r="B100" s="9">
        <v>191.61000100000001</v>
      </c>
      <c r="C100" s="9">
        <v>197.699997</v>
      </c>
      <c r="D100" s="9">
        <v>189.5</v>
      </c>
      <c r="E100" s="9">
        <v>195.509995</v>
      </c>
      <c r="F100" s="9">
        <v>195.509995</v>
      </c>
      <c r="G100" s="5">
        <v>24561200</v>
      </c>
      <c r="I100" s="26">
        <v>97</v>
      </c>
      <c r="J100" s="9">
        <f t="shared" si="11"/>
        <v>8.2689721334389E-3</v>
      </c>
      <c r="K100" s="5">
        <f t="shared" si="12"/>
        <v>1.0082689721334388</v>
      </c>
      <c r="M100" s="26">
        <v>97</v>
      </c>
      <c r="N100" s="9">
        <f t="shared" ref="N100:N107" si="16">(F100-F99)/F99</f>
        <v>8.3032545117046833E-3</v>
      </c>
      <c r="O100" s="5">
        <f t="shared" si="13"/>
        <v>1.0083032545117048</v>
      </c>
      <c r="W100" s="26">
        <v>97</v>
      </c>
      <c r="X100" s="9">
        <f t="shared" ref="X100:X107" si="17">IF(J100&lt;$R$3,(J100-$R$3),0)</f>
        <v>0</v>
      </c>
      <c r="Y100" s="5">
        <f t="shared" si="14"/>
        <v>0</v>
      </c>
      <c r="AD100" s="15">
        <f t="shared" si="15"/>
        <v>3.3056224439990929E-3</v>
      </c>
    </row>
    <row r="101" spans="1:30" x14ac:dyDescent="0.35">
      <c r="A101" s="29">
        <v>43056</v>
      </c>
      <c r="B101" s="9">
        <v>195.740005</v>
      </c>
      <c r="C101" s="9">
        <v>197.520004</v>
      </c>
      <c r="D101" s="9">
        <v>191.89999399999999</v>
      </c>
      <c r="E101" s="9">
        <v>196.320007</v>
      </c>
      <c r="F101" s="9">
        <v>196.320007</v>
      </c>
      <c r="G101" s="5">
        <v>18416500</v>
      </c>
      <c r="I101" s="26">
        <v>98</v>
      </c>
      <c r="J101" s="9">
        <f t="shared" si="11"/>
        <v>4.1345131804134102E-3</v>
      </c>
      <c r="K101" s="5">
        <f t="shared" si="12"/>
        <v>1.0041345131804134</v>
      </c>
      <c r="M101" s="26">
        <v>98</v>
      </c>
      <c r="N101" s="9">
        <f t="shared" si="16"/>
        <v>4.1430720715838615E-3</v>
      </c>
      <c r="O101" s="5">
        <f t="shared" si="13"/>
        <v>1.0041430720715838</v>
      </c>
      <c r="W101" s="26">
        <v>98</v>
      </c>
      <c r="X101" s="9">
        <f t="shared" si="17"/>
        <v>-8.2883650902639688E-4</v>
      </c>
      <c r="Y101" s="5">
        <f t="shared" si="14"/>
        <v>6.8696995869506446E-7</v>
      </c>
      <c r="AD101" s="15">
        <f t="shared" si="15"/>
        <v>8.2883650902639688E-4</v>
      </c>
    </row>
    <row r="102" spans="1:30" x14ac:dyDescent="0.35">
      <c r="A102" s="29">
        <v>43063</v>
      </c>
      <c r="B102" s="9">
        <v>196.64999399999999</v>
      </c>
      <c r="C102" s="9">
        <v>199.679993</v>
      </c>
      <c r="D102" s="9">
        <v>184.320007</v>
      </c>
      <c r="E102" s="9">
        <v>187.58000200000001</v>
      </c>
      <c r="F102" s="9">
        <v>187.58000200000001</v>
      </c>
      <c r="G102" s="5">
        <v>33184500</v>
      </c>
      <c r="I102" s="27">
        <v>99</v>
      </c>
      <c r="J102" s="9">
        <f t="shared" si="11"/>
        <v>-4.5540584875762451E-2</v>
      </c>
      <c r="K102" s="5">
        <f t="shared" si="12"/>
        <v>0.9544594151242376</v>
      </c>
      <c r="M102" s="27">
        <v>99</v>
      </c>
      <c r="N102" s="9">
        <f t="shared" si="16"/>
        <v>-4.4519176285481674E-2</v>
      </c>
      <c r="O102" s="5">
        <f t="shared" si="13"/>
        <v>0.95548082371451837</v>
      </c>
      <c r="W102" s="27">
        <v>99</v>
      </c>
      <c r="X102" s="9">
        <f t="shared" si="17"/>
        <v>-5.050393456520226E-2</v>
      </c>
      <c r="Y102" s="5">
        <f t="shared" si="14"/>
        <v>2.5506474065662317E-3</v>
      </c>
      <c r="AD102" s="15">
        <f t="shared" si="15"/>
        <v>5.050393456520226E-2</v>
      </c>
    </row>
    <row r="103" spans="1:30" x14ac:dyDescent="0.35">
      <c r="A103" s="29">
        <v>43070</v>
      </c>
      <c r="B103" s="9">
        <v>186.990005</v>
      </c>
      <c r="C103" s="9">
        <v>189.800003</v>
      </c>
      <c r="D103" s="9">
        <v>178.38000500000001</v>
      </c>
      <c r="E103" s="9">
        <v>185.199997</v>
      </c>
      <c r="F103" s="9">
        <v>185.199997</v>
      </c>
      <c r="G103" s="5">
        <v>31222600</v>
      </c>
      <c r="I103" s="27">
        <v>100</v>
      </c>
      <c r="J103" s="9">
        <f t="shared" si="11"/>
        <v>-1.2769125729535185E-2</v>
      </c>
      <c r="K103" s="5">
        <f t="shared" si="12"/>
        <v>0.98723087427046485</v>
      </c>
      <c r="M103" s="27">
        <v>100</v>
      </c>
      <c r="N103" s="9">
        <f t="shared" si="16"/>
        <v>-1.2687946340889851E-2</v>
      </c>
      <c r="O103" s="5">
        <f t="shared" si="13"/>
        <v>0.98731205365911012</v>
      </c>
      <c r="W103" s="27">
        <v>100</v>
      </c>
      <c r="X103" s="9">
        <f t="shared" si="17"/>
        <v>-1.7732475418974991E-2</v>
      </c>
      <c r="Y103" s="5">
        <f t="shared" si="14"/>
        <v>3.1444068448455229E-4</v>
      </c>
      <c r="AD103" s="15">
        <f t="shared" si="15"/>
        <v>1.7732475418974991E-2</v>
      </c>
    </row>
    <row r="104" spans="1:30" x14ac:dyDescent="0.35">
      <c r="A104" s="29">
        <v>43077</v>
      </c>
      <c r="B104" s="9">
        <v>186.5</v>
      </c>
      <c r="C104" s="9">
        <v>192.63999899999999</v>
      </c>
      <c r="D104" s="9">
        <v>184.820007</v>
      </c>
      <c r="E104" s="9">
        <v>189.55999800000001</v>
      </c>
      <c r="F104" s="9">
        <v>189.55999800000001</v>
      </c>
      <c r="G104" s="5">
        <v>27054600</v>
      </c>
      <c r="I104" s="26">
        <v>101</v>
      </c>
      <c r="J104" s="9">
        <f t="shared" si="11"/>
        <v>2.3269280535263642E-2</v>
      </c>
      <c r="K104" s="5">
        <f t="shared" si="12"/>
        <v>1.0232692805352637</v>
      </c>
      <c r="M104" s="26">
        <v>101</v>
      </c>
      <c r="N104" s="9">
        <f t="shared" si="16"/>
        <v>2.3542122411589518E-2</v>
      </c>
      <c r="O104" s="5">
        <f t="shared" si="13"/>
        <v>1.0235421224115895</v>
      </c>
      <c r="W104" s="26">
        <v>101</v>
      </c>
      <c r="X104" s="9">
        <f t="shared" si="17"/>
        <v>0</v>
      </c>
      <c r="Y104" s="5">
        <f t="shared" si="14"/>
        <v>0</v>
      </c>
      <c r="AD104" s="15">
        <f t="shared" si="15"/>
        <v>1.8305930845823836E-2</v>
      </c>
    </row>
    <row r="105" spans="1:30" x14ac:dyDescent="0.35">
      <c r="A105" s="29">
        <v>43084</v>
      </c>
      <c r="B105" s="9">
        <v>189.61000100000001</v>
      </c>
      <c r="C105" s="9">
        <v>191.64999399999999</v>
      </c>
      <c r="D105" s="9">
        <v>185.259995</v>
      </c>
      <c r="E105" s="9">
        <v>188.61999499999999</v>
      </c>
      <c r="F105" s="9">
        <v>188.61999499999999</v>
      </c>
      <c r="G105" s="5">
        <v>30604800</v>
      </c>
      <c r="I105" s="26">
        <v>102</v>
      </c>
      <c r="J105" s="9">
        <f t="shared" si="11"/>
        <v>-4.9712039412237148E-3</v>
      </c>
      <c r="K105" s="5">
        <f t="shared" si="12"/>
        <v>0.99502879605877625</v>
      </c>
      <c r="M105" s="26">
        <v>102</v>
      </c>
      <c r="N105" s="9">
        <f t="shared" si="16"/>
        <v>-4.9588679569410972E-3</v>
      </c>
      <c r="O105" s="5">
        <f t="shared" si="13"/>
        <v>0.99504113204305888</v>
      </c>
      <c r="W105" s="26">
        <v>102</v>
      </c>
      <c r="X105" s="9">
        <f t="shared" si="17"/>
        <v>-9.9345536306635219E-3</v>
      </c>
      <c r="Y105" s="5">
        <f t="shared" si="14"/>
        <v>9.8695355840529761E-5</v>
      </c>
      <c r="AD105" s="15">
        <f t="shared" si="15"/>
        <v>9.9345536306635219E-3</v>
      </c>
    </row>
    <row r="106" spans="1:30" x14ac:dyDescent="0.35">
      <c r="A106" s="29">
        <v>43091</v>
      </c>
      <c r="B106" s="9">
        <v>188.33000200000001</v>
      </c>
      <c r="C106" s="9">
        <v>194.490005</v>
      </c>
      <c r="D106" s="9">
        <v>185.220001</v>
      </c>
      <c r="E106" s="9">
        <v>192.71000699999999</v>
      </c>
      <c r="F106" s="9">
        <v>192.71000699999999</v>
      </c>
      <c r="G106" s="5">
        <v>21034100</v>
      </c>
      <c r="I106" s="26">
        <v>103</v>
      </c>
      <c r="J106" s="9">
        <f t="shared" si="11"/>
        <v>2.1452121926424088E-2</v>
      </c>
      <c r="K106" s="5">
        <f t="shared" si="12"/>
        <v>1.0214521219264241</v>
      </c>
      <c r="M106" s="26">
        <v>103</v>
      </c>
      <c r="N106" s="9">
        <f t="shared" si="16"/>
        <v>2.1683872910716606E-2</v>
      </c>
      <c r="O106" s="5">
        <f t="shared" si="13"/>
        <v>1.0216838729107165</v>
      </c>
      <c r="W106" s="26">
        <v>103</v>
      </c>
      <c r="X106" s="9">
        <f t="shared" si="17"/>
        <v>0</v>
      </c>
      <c r="Y106" s="5">
        <f t="shared" si="14"/>
        <v>0</v>
      </c>
      <c r="AD106" s="15">
        <f t="shared" si="15"/>
        <v>1.6488772236984282E-2</v>
      </c>
    </row>
    <row r="107" spans="1:30" ht="16" thickBot="1" x14ac:dyDescent="0.4">
      <c r="A107" s="30">
        <v>43098</v>
      </c>
      <c r="B107" s="11">
        <v>192.509995</v>
      </c>
      <c r="C107" s="11">
        <v>193.949997</v>
      </c>
      <c r="D107" s="11">
        <v>191.220001</v>
      </c>
      <c r="E107" s="11">
        <v>191.96000699999999</v>
      </c>
      <c r="F107" s="11">
        <v>191.96000699999999</v>
      </c>
      <c r="G107" s="6">
        <v>5187600</v>
      </c>
      <c r="I107" s="28">
        <v>104</v>
      </c>
      <c r="J107" s="11">
        <f t="shared" si="11"/>
        <v>-3.8994510778642068E-3</v>
      </c>
      <c r="K107" s="6">
        <f t="shared" si="12"/>
        <v>0.99610054892213584</v>
      </c>
      <c r="M107" s="28">
        <v>104</v>
      </c>
      <c r="N107" s="11">
        <f t="shared" si="16"/>
        <v>-3.8918580912095553E-3</v>
      </c>
      <c r="O107" s="6">
        <f t="shared" si="13"/>
        <v>0.99610814190879049</v>
      </c>
      <c r="W107" s="28">
        <v>104</v>
      </c>
      <c r="X107" s="11">
        <f t="shared" si="17"/>
        <v>-8.8628007673040143E-3</v>
      </c>
      <c r="Y107" s="6">
        <f t="shared" si="14"/>
        <v>7.8549237440924625E-5</v>
      </c>
      <c r="AD107" s="69">
        <f t="shared" si="15"/>
        <v>8.8628007673040143E-3</v>
      </c>
    </row>
    <row r="108" spans="1:30" ht="16" thickBot="1" x14ac:dyDescent="0.4">
      <c r="AD108" s="1"/>
    </row>
    <row r="109" spans="1:30" ht="16" thickBot="1" x14ac:dyDescent="0.4">
      <c r="X109" s="1" t="s">
        <v>113</v>
      </c>
      <c r="Y109">
        <f>SUM(Y4:Y107)</f>
        <v>0.10925076340915427</v>
      </c>
      <c r="AC109" s="23" t="s">
        <v>121</v>
      </c>
      <c r="AD109" s="42">
        <f>SUM(AD4:AD107)/104</f>
        <v>3.3701003262618504E-2</v>
      </c>
    </row>
    <row r="110" spans="1:30" x14ac:dyDescent="0.35">
      <c r="X110" s="1" t="s">
        <v>112</v>
      </c>
      <c r="Y110">
        <f>COUNT(Y4:Y107)-1</f>
        <v>103</v>
      </c>
    </row>
    <row r="111" spans="1:30" x14ac:dyDescent="0.35">
      <c r="X111" s="1" t="s">
        <v>86</v>
      </c>
      <c r="Y111">
        <f>Y109/Y110</f>
        <v>1.0606870233898472E-3</v>
      </c>
    </row>
    <row r="112" spans="1:30" x14ac:dyDescent="0.35">
      <c r="X112" s="1" t="s">
        <v>87</v>
      </c>
      <c r="Y112">
        <f>SQRT(Y111)</f>
        <v>3.2568190360992538E-2</v>
      </c>
    </row>
    <row r="113" spans="14:15" x14ac:dyDescent="0.35">
      <c r="N113" t="s">
        <v>76</v>
      </c>
      <c r="O113">
        <v>0.20204604899788881</v>
      </c>
    </row>
    <row r="114" spans="14:15" x14ac:dyDescent="0.35">
      <c r="N114" t="s">
        <v>107</v>
      </c>
      <c r="O114">
        <v>9.0975784763600478E-2</v>
      </c>
    </row>
    <row r="115" spans="14:15" x14ac:dyDescent="0.35">
      <c r="N115" t="s">
        <v>108</v>
      </c>
      <c r="O115">
        <v>-0.11107026423428831</v>
      </c>
    </row>
  </sheetData>
  <mergeCells count="11">
    <mergeCell ref="A1:G1"/>
    <mergeCell ref="I1:K1"/>
    <mergeCell ref="M1:O1"/>
    <mergeCell ref="Q1:R1"/>
    <mergeCell ref="T1:U1"/>
    <mergeCell ref="AA1:AB1"/>
    <mergeCell ref="Q2:R2"/>
    <mergeCell ref="T2:U2"/>
    <mergeCell ref="Q7:R7"/>
    <mergeCell ref="Q21:R21"/>
    <mergeCell ref="W1:Y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15"/>
  <sheetViews>
    <sheetView workbookViewId="0">
      <selection sqref="A1:G107"/>
    </sheetView>
  </sheetViews>
  <sheetFormatPr defaultColWidth="10.6640625" defaultRowHeight="15.5" x14ac:dyDescent="0.35"/>
  <cols>
    <col min="10" max="10" width="17" bestFit="1" customWidth="1"/>
    <col min="11" max="11" width="19.33203125" bestFit="1" customWidth="1"/>
    <col min="13" max="13" width="24" bestFit="1" customWidth="1"/>
    <col min="14" max="14" width="12" customWidth="1"/>
    <col min="17" max="17" width="22" bestFit="1" customWidth="1"/>
    <col min="20" max="20" width="29" bestFit="1" customWidth="1"/>
  </cols>
  <sheetData>
    <row r="1" spans="1:30" ht="16" thickBot="1" x14ac:dyDescent="0.4">
      <c r="A1" s="90" t="s">
        <v>66</v>
      </c>
      <c r="B1" s="94"/>
      <c r="C1" s="94"/>
      <c r="D1" s="94"/>
      <c r="E1" s="94"/>
      <c r="F1" s="94"/>
      <c r="G1" s="91"/>
      <c r="I1" s="90" t="s">
        <v>68</v>
      </c>
      <c r="J1" s="94"/>
      <c r="K1" s="91"/>
      <c r="M1" s="90" t="s">
        <v>69</v>
      </c>
      <c r="N1" s="94"/>
      <c r="O1" s="91"/>
      <c r="Q1" s="90" t="s">
        <v>70</v>
      </c>
      <c r="R1" s="91"/>
      <c r="T1" s="92" t="s">
        <v>69</v>
      </c>
      <c r="U1" s="93"/>
      <c r="W1" s="90" t="s">
        <v>109</v>
      </c>
      <c r="X1" s="94"/>
      <c r="Y1" s="91"/>
      <c r="AA1" s="87" t="s">
        <v>114</v>
      </c>
      <c r="AB1" s="88"/>
      <c r="AD1" s="55" t="s">
        <v>78</v>
      </c>
    </row>
    <row r="2" spans="1:30" ht="16" thickBot="1" x14ac:dyDescent="0.4">
      <c r="A2" s="31" t="s">
        <v>22</v>
      </c>
      <c r="B2" s="32" t="s">
        <v>23</v>
      </c>
      <c r="C2" s="32" t="s">
        <v>24</v>
      </c>
      <c r="D2" s="32" t="s">
        <v>25</v>
      </c>
      <c r="E2" s="32" t="s">
        <v>26</v>
      </c>
      <c r="F2" s="32" t="s">
        <v>27</v>
      </c>
      <c r="G2" s="33" t="s">
        <v>28</v>
      </c>
      <c r="I2" s="44" t="s">
        <v>32</v>
      </c>
      <c r="J2" s="45" t="s">
        <v>30</v>
      </c>
      <c r="K2" s="46" t="s">
        <v>31</v>
      </c>
      <c r="M2" s="44" t="s">
        <v>32</v>
      </c>
      <c r="N2" s="45" t="s">
        <v>30</v>
      </c>
      <c r="O2" s="46" t="s">
        <v>31</v>
      </c>
      <c r="Q2" s="90" t="s">
        <v>43</v>
      </c>
      <c r="R2" s="91"/>
      <c r="S2" s="1"/>
      <c r="T2" s="90" t="s">
        <v>43</v>
      </c>
      <c r="U2" s="91"/>
      <c r="W2" s="44" t="s">
        <v>32</v>
      </c>
      <c r="X2" s="45" t="s">
        <v>111</v>
      </c>
      <c r="Y2" s="46" t="s">
        <v>110</v>
      </c>
      <c r="AA2" s="37" t="s">
        <v>32</v>
      </c>
      <c r="AB2" s="61" t="s">
        <v>76</v>
      </c>
      <c r="AD2" s="15"/>
    </row>
    <row r="3" spans="1:30" x14ac:dyDescent="0.35">
      <c r="A3" s="29">
        <v>42370</v>
      </c>
      <c r="B3" s="9">
        <v>101.949997</v>
      </c>
      <c r="C3" s="9">
        <v>103.769997</v>
      </c>
      <c r="D3" s="9">
        <v>97.300003000000004</v>
      </c>
      <c r="E3" s="9">
        <v>97.919998000000007</v>
      </c>
      <c r="F3" s="9">
        <v>97.919998000000007</v>
      </c>
      <c r="G3" s="5">
        <v>131439700</v>
      </c>
      <c r="I3" s="25"/>
      <c r="J3" s="9"/>
      <c r="K3" s="5"/>
      <c r="M3" s="25"/>
      <c r="N3" s="9"/>
      <c r="O3" s="5"/>
      <c r="Q3" s="53" t="s">
        <v>71</v>
      </c>
      <c r="R3" s="52">
        <f>AVERAGE(J4:J107)</f>
        <v>5.6629179146521682E-3</v>
      </c>
      <c r="T3" s="4" t="s">
        <v>71</v>
      </c>
      <c r="U3" s="5">
        <f>AVERAGE(N4:N107)</f>
        <v>6.0618706401302366E-3</v>
      </c>
      <c r="W3" s="25"/>
      <c r="X3" s="9"/>
      <c r="Y3" s="5"/>
      <c r="AA3" s="19">
        <v>1</v>
      </c>
      <c r="AB3" s="35">
        <v>-0.1</v>
      </c>
      <c r="AD3" s="15"/>
    </row>
    <row r="4" spans="1:30" x14ac:dyDescent="0.35">
      <c r="A4" s="29">
        <v>42377</v>
      </c>
      <c r="B4" s="9">
        <v>99.879997000000003</v>
      </c>
      <c r="C4" s="9">
        <v>100.58000199999999</v>
      </c>
      <c r="D4" s="9">
        <v>92.449996999999996</v>
      </c>
      <c r="E4" s="9">
        <v>98.370002999999997</v>
      </c>
      <c r="F4" s="9">
        <v>98.370002999999997</v>
      </c>
      <c r="G4" s="5">
        <v>175740000</v>
      </c>
      <c r="I4" s="26">
        <v>1</v>
      </c>
      <c r="J4" s="9">
        <f>LN(F4/F3)</f>
        <v>4.5851116825896786E-3</v>
      </c>
      <c r="K4" s="5">
        <f>J4+1</f>
        <v>1.0045851116825897</v>
      </c>
      <c r="M4" s="26">
        <v>1</v>
      </c>
      <c r="N4" s="9">
        <f t="shared" ref="N4:N35" si="0">(F4-F3)/F3</f>
        <v>4.595639391250704E-3</v>
      </c>
      <c r="O4" s="5">
        <f>N4+1</f>
        <v>1.0045956393912507</v>
      </c>
      <c r="Q4" s="54" t="s">
        <v>72</v>
      </c>
      <c r="R4" s="7">
        <f>GEOMEAN(K4:K107)-1</f>
        <v>5.291373428834456E-3</v>
      </c>
      <c r="T4" s="4" t="s">
        <v>72</v>
      </c>
      <c r="U4" s="5">
        <f>GEOMEAN(O4:O107)-1</f>
        <v>5.6789825442167263E-3</v>
      </c>
      <c r="W4" s="26">
        <v>1</v>
      </c>
      <c r="X4" s="9">
        <f t="shared" ref="X4:X35" si="1">IF(J4&lt;$R$3,(J4-$R$3),0)</f>
        <v>-1.0778062320624896E-3</v>
      </c>
      <c r="Y4" s="5">
        <f>X4^2</f>
        <v>1.1616662738727412E-6</v>
      </c>
      <c r="AA4" s="19">
        <v>2</v>
      </c>
      <c r="AB4" s="35">
        <v>-0.09</v>
      </c>
      <c r="AD4" s="15">
        <f>ABS(J4-$R$3)</f>
        <v>1.0778062320624896E-3</v>
      </c>
    </row>
    <row r="5" spans="1:30" x14ac:dyDescent="0.35">
      <c r="A5" s="29">
        <v>42384</v>
      </c>
      <c r="B5" s="9">
        <v>93.980002999999996</v>
      </c>
      <c r="C5" s="9">
        <v>97.419998000000007</v>
      </c>
      <c r="D5" s="9">
        <v>89.370002999999997</v>
      </c>
      <c r="E5" s="9">
        <v>94.160004000000001</v>
      </c>
      <c r="F5" s="9">
        <v>94.160004000000001</v>
      </c>
      <c r="G5" s="5">
        <v>166701400</v>
      </c>
      <c r="I5" s="26">
        <v>2</v>
      </c>
      <c r="J5" s="9">
        <f t="shared" ref="J5:J68" si="2">LN(F5/F4)</f>
        <v>-4.3740404588864919E-2</v>
      </c>
      <c r="K5" s="5">
        <f t="shared" ref="K5:K68" si="3">J5+1</f>
        <v>0.95625959541113503</v>
      </c>
      <c r="M5" s="26">
        <v>2</v>
      </c>
      <c r="N5" s="9">
        <f t="shared" si="0"/>
        <v>-4.2797589423678235E-2</v>
      </c>
      <c r="O5" s="5">
        <f t="shared" ref="O5:O68" si="4">N5+1</f>
        <v>0.95720241057632172</v>
      </c>
      <c r="Q5" s="26" t="s">
        <v>73</v>
      </c>
      <c r="R5" s="35">
        <f>MEDIAN(J4:J107)</f>
        <v>6.3292349100538383E-3</v>
      </c>
      <c r="T5" s="19" t="s">
        <v>73</v>
      </c>
      <c r="U5" s="5">
        <f>MEDIAN(N4:N107)</f>
        <v>6.3493568746482033E-3</v>
      </c>
      <c r="W5" s="26">
        <v>2</v>
      </c>
      <c r="X5" s="9">
        <f t="shared" si="1"/>
        <v>-4.9403322503517089E-2</v>
      </c>
      <c r="Y5" s="5">
        <f t="shared" ref="Y5:Y68" si="5">X5^2</f>
        <v>2.4406882743865182E-3</v>
      </c>
      <c r="AA5" s="19">
        <v>3</v>
      </c>
      <c r="AB5" s="35">
        <v>-0.08</v>
      </c>
      <c r="AD5" s="15">
        <f t="shared" ref="AD5:AD68" si="6">ABS(J5-$R$3)</f>
        <v>4.9403322503517089E-2</v>
      </c>
    </row>
    <row r="6" spans="1:30" ht="16" thickBot="1" x14ac:dyDescent="0.4">
      <c r="A6" s="29">
        <v>42391</v>
      </c>
      <c r="B6" s="9">
        <v>96.410004000000001</v>
      </c>
      <c r="C6" s="9">
        <v>110.339996</v>
      </c>
      <c r="D6" s="9">
        <v>94.230002999999996</v>
      </c>
      <c r="E6" s="9">
        <v>109.110001</v>
      </c>
      <c r="F6" s="9">
        <v>109.110001</v>
      </c>
      <c r="G6" s="5">
        <v>255789500</v>
      </c>
      <c r="I6" s="26">
        <v>3</v>
      </c>
      <c r="J6" s="9">
        <f t="shared" si="2"/>
        <v>0.147361051399166</v>
      </c>
      <c r="K6" s="5">
        <f t="shared" si="3"/>
        <v>1.1473610513991659</v>
      </c>
      <c r="M6" s="26">
        <v>3</v>
      </c>
      <c r="N6" s="9">
        <f t="shared" si="0"/>
        <v>0.15877226385844245</v>
      </c>
      <c r="O6" s="5">
        <f t="shared" si="4"/>
        <v>1.1587722638584426</v>
      </c>
      <c r="Q6" s="43" t="s">
        <v>74</v>
      </c>
      <c r="R6" s="36" t="e">
        <f>MODE(J4:J107)</f>
        <v>#N/A</v>
      </c>
      <c r="S6" s="1"/>
      <c r="T6" s="37" t="s">
        <v>74</v>
      </c>
      <c r="U6" s="6" t="e">
        <f>MODE(N4:N107)</f>
        <v>#N/A</v>
      </c>
      <c r="W6" s="26">
        <v>3</v>
      </c>
      <c r="X6" s="9">
        <f t="shared" si="1"/>
        <v>0</v>
      </c>
      <c r="Y6" s="5">
        <f t="shared" si="5"/>
        <v>0</v>
      </c>
      <c r="AA6" s="19">
        <v>4</v>
      </c>
      <c r="AB6" s="35">
        <v>-7.0000000000000007E-2</v>
      </c>
      <c r="AD6" s="15">
        <f t="shared" si="6"/>
        <v>0.14169813348451382</v>
      </c>
    </row>
    <row r="7" spans="1:30" ht="16" thickBot="1" x14ac:dyDescent="0.4">
      <c r="A7" s="29">
        <v>42398</v>
      </c>
      <c r="B7" s="9">
        <v>108.989998</v>
      </c>
      <c r="C7" s="9">
        <v>117.589996</v>
      </c>
      <c r="D7" s="9">
        <v>108.839996</v>
      </c>
      <c r="E7" s="9">
        <v>110.489998</v>
      </c>
      <c r="F7" s="9">
        <v>110.489998</v>
      </c>
      <c r="G7" s="5">
        <v>264218600</v>
      </c>
      <c r="I7" s="27">
        <v>4</v>
      </c>
      <c r="J7" s="9">
        <f t="shared" si="2"/>
        <v>1.2568444191827725E-2</v>
      </c>
      <c r="K7" s="5">
        <f t="shared" si="3"/>
        <v>1.0125684441918277</v>
      </c>
      <c r="M7" s="27">
        <v>4</v>
      </c>
      <c r="N7" s="9">
        <f t="shared" si="0"/>
        <v>1.2647759026232646E-2</v>
      </c>
      <c r="O7" s="5">
        <f t="shared" si="4"/>
        <v>1.0126477590262326</v>
      </c>
      <c r="Q7" s="90" t="s">
        <v>45</v>
      </c>
      <c r="R7" s="91"/>
      <c r="U7" s="3"/>
      <c r="V7" s="3"/>
      <c r="W7" s="27">
        <v>4</v>
      </c>
      <c r="X7" s="9">
        <f t="shared" si="1"/>
        <v>0</v>
      </c>
      <c r="Y7" s="5">
        <f t="shared" si="5"/>
        <v>0</v>
      </c>
      <c r="AA7" s="19">
        <v>5</v>
      </c>
      <c r="AB7" s="35">
        <v>-0.06</v>
      </c>
      <c r="AD7" s="15">
        <f t="shared" si="6"/>
        <v>6.9055262771755572E-3</v>
      </c>
    </row>
    <row r="8" spans="1:30" x14ac:dyDescent="0.35">
      <c r="A8" s="29">
        <v>42405</v>
      </c>
      <c r="B8" s="9">
        <v>109.510002</v>
      </c>
      <c r="C8" s="9">
        <v>109.58000199999999</v>
      </c>
      <c r="D8" s="9">
        <v>96.82</v>
      </c>
      <c r="E8" s="9">
        <v>101.910004</v>
      </c>
      <c r="F8" s="9">
        <v>101.910004</v>
      </c>
      <c r="G8" s="5">
        <v>299554500</v>
      </c>
      <c r="I8" s="27">
        <v>5</v>
      </c>
      <c r="J8" s="9">
        <f t="shared" si="2"/>
        <v>-8.083489093297748E-2</v>
      </c>
      <c r="K8" s="5">
        <f t="shared" si="3"/>
        <v>0.91916510906702253</v>
      </c>
      <c r="M8" s="27">
        <v>5</v>
      </c>
      <c r="N8" s="9">
        <f t="shared" si="0"/>
        <v>-7.7654033444728626E-2</v>
      </c>
      <c r="O8" s="5">
        <f t="shared" si="4"/>
        <v>0.92234596655527135</v>
      </c>
      <c r="Q8" s="16" t="s">
        <v>76</v>
      </c>
      <c r="R8" s="39">
        <f>MAX(J4:J107)-MIN(J4:J107)</f>
        <v>0.22819594233214346</v>
      </c>
      <c r="U8" s="3"/>
      <c r="V8" s="3"/>
      <c r="W8" s="27">
        <v>5</v>
      </c>
      <c r="X8" s="9">
        <f t="shared" si="1"/>
        <v>-8.6497808847629643E-2</v>
      </c>
      <c r="Y8" s="5">
        <f t="shared" si="5"/>
        <v>7.4818709354410769E-3</v>
      </c>
      <c r="AA8" s="19">
        <v>6</v>
      </c>
      <c r="AB8" s="35">
        <v>-0.05</v>
      </c>
      <c r="AD8" s="15">
        <f t="shared" si="6"/>
        <v>8.6497808847629643E-2</v>
      </c>
    </row>
    <row r="9" spans="1:30" x14ac:dyDescent="0.35">
      <c r="A9" s="29">
        <v>42412</v>
      </c>
      <c r="B9" s="9">
        <v>103.739998</v>
      </c>
      <c r="C9" s="9">
        <v>106</v>
      </c>
      <c r="D9" s="9">
        <v>100.239998</v>
      </c>
      <c r="E9" s="9">
        <v>103.470001</v>
      </c>
      <c r="F9" s="9">
        <v>103.470001</v>
      </c>
      <c r="G9" s="5">
        <v>155530900</v>
      </c>
      <c r="I9" s="26">
        <v>6</v>
      </c>
      <c r="J9" s="9">
        <f t="shared" si="2"/>
        <v>1.519161519057591E-2</v>
      </c>
      <c r="K9" s="5">
        <f t="shared" si="3"/>
        <v>1.015191615190576</v>
      </c>
      <c r="M9" s="26">
        <v>6</v>
      </c>
      <c r="N9" s="9">
        <f t="shared" si="0"/>
        <v>1.5307594335880859E-2</v>
      </c>
      <c r="O9" s="5">
        <f t="shared" si="4"/>
        <v>1.0153075943358809</v>
      </c>
      <c r="Q9" s="19" t="s">
        <v>107</v>
      </c>
      <c r="R9" s="35">
        <f>MAX(J4:J107)</f>
        <v>0.147361051399166</v>
      </c>
      <c r="U9" s="3"/>
      <c r="V9" s="3"/>
      <c r="W9" s="26">
        <v>6</v>
      </c>
      <c r="X9" s="9">
        <f t="shared" si="1"/>
        <v>0</v>
      </c>
      <c r="Y9" s="5">
        <f t="shared" si="5"/>
        <v>0</v>
      </c>
      <c r="AA9" s="19">
        <v>7</v>
      </c>
      <c r="AB9" s="35">
        <v>-0.04</v>
      </c>
      <c r="AD9" s="15">
        <f t="shared" si="6"/>
        <v>9.5286972759237414E-3</v>
      </c>
    </row>
    <row r="10" spans="1:30" x14ac:dyDescent="0.35">
      <c r="A10" s="29">
        <v>42419</v>
      </c>
      <c r="B10" s="9">
        <v>102.550003</v>
      </c>
      <c r="C10" s="9">
        <v>108.25</v>
      </c>
      <c r="D10" s="9">
        <v>102.05999799999999</v>
      </c>
      <c r="E10" s="9">
        <v>108.07</v>
      </c>
      <c r="F10" s="9">
        <v>108.07</v>
      </c>
      <c r="G10" s="5">
        <v>157642100</v>
      </c>
      <c r="I10" s="26">
        <v>7</v>
      </c>
      <c r="J10" s="9">
        <f t="shared" si="2"/>
        <v>4.3497440033577937E-2</v>
      </c>
      <c r="K10" s="5">
        <f t="shared" si="3"/>
        <v>1.0434974400335779</v>
      </c>
      <c r="M10" s="26">
        <v>7</v>
      </c>
      <c r="N10" s="9">
        <f t="shared" si="0"/>
        <v>4.4457320532933955E-2</v>
      </c>
      <c r="O10" s="5">
        <f t="shared" si="4"/>
        <v>1.0444573205329339</v>
      </c>
      <c r="Q10" s="19" t="s">
        <v>108</v>
      </c>
      <c r="R10" s="35">
        <f>MIN(J5:J108)</f>
        <v>-8.083489093297748E-2</v>
      </c>
      <c r="U10" s="3"/>
      <c r="V10" s="3"/>
      <c r="W10" s="26">
        <v>7</v>
      </c>
      <c r="X10" s="9">
        <f t="shared" si="1"/>
        <v>0</v>
      </c>
      <c r="Y10" s="5">
        <f t="shared" si="5"/>
        <v>0</v>
      </c>
      <c r="AA10" s="19">
        <v>8</v>
      </c>
      <c r="AB10" s="35">
        <v>-0.03</v>
      </c>
      <c r="AD10" s="15">
        <f t="shared" si="6"/>
        <v>3.7834522118925767E-2</v>
      </c>
    </row>
    <row r="11" spans="1:30" x14ac:dyDescent="0.35">
      <c r="A11" s="29">
        <v>42426</v>
      </c>
      <c r="B11" s="9">
        <v>108.699997</v>
      </c>
      <c r="C11" s="9">
        <v>110.550003</v>
      </c>
      <c r="D11" s="9">
        <v>106.75</v>
      </c>
      <c r="E11" s="9">
        <v>109.58000199999999</v>
      </c>
      <c r="F11" s="9">
        <v>109.58000199999999</v>
      </c>
      <c r="G11" s="5">
        <v>133286200</v>
      </c>
      <c r="I11" s="26">
        <v>8</v>
      </c>
      <c r="J11" s="9">
        <f t="shared" si="2"/>
        <v>1.3875729046701082E-2</v>
      </c>
      <c r="K11" s="5">
        <f t="shared" si="3"/>
        <v>1.0138757290467011</v>
      </c>
      <c r="M11" s="26">
        <v>8</v>
      </c>
      <c r="N11" s="9">
        <f t="shared" si="0"/>
        <v>1.397244378643472E-2</v>
      </c>
      <c r="O11" s="5">
        <f t="shared" si="4"/>
        <v>1.0139724437864348</v>
      </c>
      <c r="Q11" s="19" t="s">
        <v>78</v>
      </c>
      <c r="R11" s="35">
        <f>AD109</f>
        <v>1.9232767527877243E-2</v>
      </c>
      <c r="U11" s="3"/>
      <c r="V11" s="3"/>
      <c r="W11" s="26">
        <v>8</v>
      </c>
      <c r="X11" s="9">
        <f t="shared" si="1"/>
        <v>0</v>
      </c>
      <c r="Y11" s="5">
        <f t="shared" si="5"/>
        <v>0</v>
      </c>
      <c r="AA11" s="19">
        <v>9</v>
      </c>
      <c r="AB11" s="35">
        <v>-0.02</v>
      </c>
      <c r="AD11" s="15">
        <f t="shared" si="6"/>
        <v>8.2128111320489139E-3</v>
      </c>
    </row>
    <row r="12" spans="1:30" x14ac:dyDescent="0.35">
      <c r="A12" s="29">
        <v>42433</v>
      </c>
      <c r="B12" s="9">
        <v>110.050003</v>
      </c>
      <c r="C12" s="9">
        <v>110.050003</v>
      </c>
      <c r="D12" s="9">
        <v>104.400002</v>
      </c>
      <c r="E12" s="9">
        <v>107.32</v>
      </c>
      <c r="F12" s="9">
        <v>107.32</v>
      </c>
      <c r="G12" s="5">
        <v>127266300</v>
      </c>
      <c r="I12" s="27">
        <v>9</v>
      </c>
      <c r="J12" s="9">
        <f t="shared" si="2"/>
        <v>-2.0839868804351808E-2</v>
      </c>
      <c r="K12" s="5">
        <f t="shared" si="3"/>
        <v>0.97916013119564815</v>
      </c>
      <c r="M12" s="27">
        <v>9</v>
      </c>
      <c r="N12" s="9">
        <f t="shared" si="0"/>
        <v>-2.0624219371706165E-2</v>
      </c>
      <c r="O12" s="5">
        <f t="shared" si="4"/>
        <v>0.97937578062829389</v>
      </c>
      <c r="Q12" s="19" t="s">
        <v>97</v>
      </c>
      <c r="R12" s="35">
        <f>STDEV(J4:J107)</f>
        <v>2.7621402692126682E-2</v>
      </c>
      <c r="W12" s="27">
        <v>9</v>
      </c>
      <c r="X12" s="9">
        <f t="shared" si="1"/>
        <v>-2.6502786719003975E-2</v>
      </c>
      <c r="Y12" s="5">
        <f t="shared" si="5"/>
        <v>7.0239770387301348E-4</v>
      </c>
      <c r="AA12" s="19">
        <v>10</v>
      </c>
      <c r="AB12" s="35">
        <v>-0.01</v>
      </c>
      <c r="AD12" s="15">
        <f t="shared" si="6"/>
        <v>2.6502786719003975E-2</v>
      </c>
    </row>
    <row r="13" spans="1:30" x14ac:dyDescent="0.35">
      <c r="A13" s="29">
        <v>42440</v>
      </c>
      <c r="B13" s="9">
        <v>108.480003</v>
      </c>
      <c r="C13" s="9">
        <v>112.69000200000001</v>
      </c>
      <c r="D13" s="9">
        <v>107.91999800000001</v>
      </c>
      <c r="E13" s="9">
        <v>111.019997</v>
      </c>
      <c r="F13" s="9">
        <v>111.019997</v>
      </c>
      <c r="G13" s="5">
        <v>104551500</v>
      </c>
      <c r="I13" s="27">
        <v>10</v>
      </c>
      <c r="J13" s="9">
        <f t="shared" si="2"/>
        <v>3.3895312682433343E-2</v>
      </c>
      <c r="K13" s="5">
        <f t="shared" si="3"/>
        <v>1.0338953126824333</v>
      </c>
      <c r="M13" s="27">
        <v>10</v>
      </c>
      <c r="N13" s="9">
        <f t="shared" si="0"/>
        <v>3.4476304509877105E-2</v>
      </c>
      <c r="O13" s="5">
        <f t="shared" si="4"/>
        <v>1.034476304509877</v>
      </c>
      <c r="Q13" s="19" t="s">
        <v>99</v>
      </c>
      <c r="R13" s="35">
        <f>VAR(J4:J107)</f>
        <v>7.6294188668062307E-4</v>
      </c>
      <c r="W13" s="27">
        <v>10</v>
      </c>
      <c r="X13" s="9">
        <f t="shared" si="1"/>
        <v>0</v>
      </c>
      <c r="Y13" s="5">
        <f t="shared" si="5"/>
        <v>0</v>
      </c>
      <c r="AA13" s="19">
        <v>11</v>
      </c>
      <c r="AB13" s="35">
        <v>0</v>
      </c>
      <c r="AD13" s="15">
        <f t="shared" si="6"/>
        <v>2.8232394767781173E-2</v>
      </c>
    </row>
    <row r="14" spans="1:30" x14ac:dyDescent="0.35">
      <c r="A14" s="29">
        <v>42447</v>
      </c>
      <c r="B14" s="9">
        <v>111.55999799999999</v>
      </c>
      <c r="C14" s="9">
        <v>113.19000200000001</v>
      </c>
      <c r="D14" s="9">
        <v>110.269997</v>
      </c>
      <c r="E14" s="9">
        <v>113.050003</v>
      </c>
      <c r="F14" s="9">
        <v>113.050003</v>
      </c>
      <c r="G14" s="5">
        <v>110107100</v>
      </c>
      <c r="I14" s="26">
        <v>11</v>
      </c>
      <c r="J14" s="9">
        <f t="shared" si="2"/>
        <v>1.8119887021052303E-2</v>
      </c>
      <c r="K14" s="5">
        <f t="shared" si="3"/>
        <v>1.0181198870210524</v>
      </c>
      <c r="M14" s="26">
        <v>11</v>
      </c>
      <c r="N14" s="9">
        <f t="shared" si="0"/>
        <v>1.8285048233247565E-2</v>
      </c>
      <c r="O14" s="5">
        <f t="shared" si="4"/>
        <v>1.0182850482332475</v>
      </c>
      <c r="Q14" s="19" t="s">
        <v>87</v>
      </c>
      <c r="R14" s="5">
        <f>Y112</f>
        <v>1.8671344605921292E-2</v>
      </c>
      <c r="T14" t="str">
        <f>IF(R12&gt;R14,"Standard Deviation overstates risk"," ")</f>
        <v>Standard Deviation overstates risk</v>
      </c>
      <c r="W14" s="26">
        <v>11</v>
      </c>
      <c r="X14" s="9">
        <f t="shared" si="1"/>
        <v>0</v>
      </c>
      <c r="Y14" s="5">
        <f t="shared" si="5"/>
        <v>0</v>
      </c>
      <c r="AA14" s="19">
        <v>12</v>
      </c>
      <c r="AB14" s="35">
        <v>0.01</v>
      </c>
      <c r="AD14" s="15">
        <f t="shared" si="6"/>
        <v>1.2456969106400135E-2</v>
      </c>
    </row>
    <row r="15" spans="1:30" x14ac:dyDescent="0.35">
      <c r="A15" s="29">
        <v>42454</v>
      </c>
      <c r="B15" s="9">
        <v>113.32</v>
      </c>
      <c r="C15" s="9">
        <v>116.989998</v>
      </c>
      <c r="D15" s="9">
        <v>112.949997</v>
      </c>
      <c r="E15" s="9">
        <v>114.099998</v>
      </c>
      <c r="F15" s="9">
        <v>114.099998</v>
      </c>
      <c r="G15" s="5">
        <v>105560300</v>
      </c>
      <c r="I15" s="26">
        <v>12</v>
      </c>
      <c r="J15" s="9">
        <f t="shared" si="2"/>
        <v>9.2450140786368151E-3</v>
      </c>
      <c r="K15" s="5">
        <f t="shared" si="3"/>
        <v>1.0092450140786369</v>
      </c>
      <c r="M15" s="26">
        <v>12</v>
      </c>
      <c r="N15" s="9">
        <f t="shared" si="0"/>
        <v>9.2878812219049263E-3</v>
      </c>
      <c r="O15" s="5">
        <f t="shared" si="4"/>
        <v>1.0092878812219048</v>
      </c>
      <c r="Q15" s="19" t="s">
        <v>86</v>
      </c>
      <c r="R15" s="35">
        <f>Y111</f>
        <v>3.486191093930661E-4</v>
      </c>
      <c r="U15" s="3"/>
      <c r="V15" s="3"/>
      <c r="W15" s="26">
        <v>12</v>
      </c>
      <c r="X15" s="9">
        <f t="shared" si="1"/>
        <v>0</v>
      </c>
      <c r="Y15" s="5">
        <f t="shared" si="5"/>
        <v>0</v>
      </c>
      <c r="AA15" s="19">
        <v>13</v>
      </c>
      <c r="AB15" s="35">
        <v>0.02</v>
      </c>
      <c r="AD15" s="15">
        <f t="shared" si="6"/>
        <v>3.5820961639846469E-3</v>
      </c>
    </row>
    <row r="16" spans="1:30" x14ac:dyDescent="0.35">
      <c r="A16" s="29">
        <v>42461</v>
      </c>
      <c r="B16" s="9">
        <v>113.75</v>
      </c>
      <c r="C16" s="9">
        <v>116.16999800000001</v>
      </c>
      <c r="D16" s="9">
        <v>111.610001</v>
      </c>
      <c r="E16" s="9">
        <v>113.639999</v>
      </c>
      <c r="F16" s="9">
        <v>113.639999</v>
      </c>
      <c r="G16" s="5">
        <v>137447700</v>
      </c>
      <c r="I16" s="26">
        <v>13</v>
      </c>
      <c r="J16" s="9">
        <f t="shared" si="2"/>
        <v>-4.0396911532772995E-3</v>
      </c>
      <c r="K16" s="5">
        <f t="shared" si="3"/>
        <v>0.99596030884672271</v>
      </c>
      <c r="M16" s="26">
        <v>13</v>
      </c>
      <c r="N16" s="9">
        <f t="shared" si="0"/>
        <v>-4.0315425772399771E-3</v>
      </c>
      <c r="O16" s="5">
        <f t="shared" si="4"/>
        <v>0.99596845742276008</v>
      </c>
      <c r="Q16" s="19" t="s">
        <v>89</v>
      </c>
      <c r="R16" s="5">
        <f>R12/R3</f>
        <v>4.8775919249437445</v>
      </c>
      <c r="W16" s="26">
        <v>13</v>
      </c>
      <c r="X16" s="9">
        <f t="shared" si="1"/>
        <v>-9.7026090679294685E-3</v>
      </c>
      <c r="Y16" s="5">
        <f t="shared" si="5"/>
        <v>9.4140622725067153E-5</v>
      </c>
      <c r="AA16" s="19">
        <v>14</v>
      </c>
      <c r="AB16" s="35">
        <v>0.03</v>
      </c>
      <c r="AD16" s="15">
        <f t="shared" si="6"/>
        <v>9.7026090679294685E-3</v>
      </c>
    </row>
    <row r="17" spans="1:30" x14ac:dyDescent="0.35">
      <c r="A17" s="29">
        <v>42468</v>
      </c>
      <c r="B17" s="9">
        <v>114.25</v>
      </c>
      <c r="C17" s="9">
        <v>114.33000199999999</v>
      </c>
      <c r="D17" s="9">
        <v>106.519997</v>
      </c>
      <c r="E17" s="9">
        <v>110.839996</v>
      </c>
      <c r="F17" s="9">
        <v>110.839996</v>
      </c>
      <c r="G17" s="5">
        <v>231094300</v>
      </c>
      <c r="I17" s="27">
        <v>14</v>
      </c>
      <c r="J17" s="9">
        <f t="shared" si="2"/>
        <v>-2.4947864279546612E-2</v>
      </c>
      <c r="K17" s="5">
        <f t="shared" si="3"/>
        <v>0.97505213572045335</v>
      </c>
      <c r="M17" s="27">
        <v>14</v>
      </c>
      <c r="N17" s="9">
        <f t="shared" si="0"/>
        <v>-2.4639238161204169E-2</v>
      </c>
      <c r="O17" s="5">
        <f t="shared" si="4"/>
        <v>0.97536076183879583</v>
      </c>
      <c r="Q17" s="19" t="s">
        <v>94</v>
      </c>
      <c r="R17" s="5">
        <f>SKEW(J4:J107)</f>
        <v>0.7890501949073524</v>
      </c>
      <c r="W17" s="27">
        <v>14</v>
      </c>
      <c r="X17" s="9">
        <f t="shared" si="1"/>
        <v>-3.0610782194198778E-2</v>
      </c>
      <c r="Y17" s="5">
        <f t="shared" si="5"/>
        <v>9.3701998654067693E-4</v>
      </c>
      <c r="AA17" s="19">
        <v>15</v>
      </c>
      <c r="AB17" s="35">
        <v>0.04</v>
      </c>
      <c r="AD17" s="15">
        <f t="shared" si="6"/>
        <v>3.0610782194198778E-2</v>
      </c>
    </row>
    <row r="18" spans="1:30" ht="16" thickBot="1" x14ac:dyDescent="0.4">
      <c r="A18" s="29">
        <v>42475</v>
      </c>
      <c r="B18" s="9">
        <v>110.790001</v>
      </c>
      <c r="C18" s="9">
        <v>114.040001</v>
      </c>
      <c r="D18" s="9">
        <v>109.160004</v>
      </c>
      <c r="E18" s="9">
        <v>113.44000200000001</v>
      </c>
      <c r="F18" s="9">
        <v>113.44000200000001</v>
      </c>
      <c r="G18" s="5">
        <v>114129100</v>
      </c>
      <c r="I18" s="27">
        <v>15</v>
      </c>
      <c r="J18" s="9">
        <f t="shared" si="2"/>
        <v>2.3186396507560603E-2</v>
      </c>
      <c r="K18" s="5">
        <f t="shared" si="3"/>
        <v>1.0231863965075605</v>
      </c>
      <c r="M18" s="27">
        <v>15</v>
      </c>
      <c r="N18" s="9">
        <f t="shared" si="0"/>
        <v>2.3457290633608536E-2</v>
      </c>
      <c r="O18" s="5">
        <f t="shared" si="4"/>
        <v>1.0234572906336086</v>
      </c>
      <c r="Q18" s="37" t="s">
        <v>118</v>
      </c>
      <c r="R18" s="6">
        <f>KURT(J4:J107)</f>
        <v>6.931322215380975</v>
      </c>
      <c r="W18" s="27">
        <v>15</v>
      </c>
      <c r="X18" s="9">
        <f t="shared" si="1"/>
        <v>0</v>
      </c>
      <c r="Y18" s="5">
        <f t="shared" si="5"/>
        <v>0</v>
      </c>
      <c r="AA18" s="19">
        <v>16</v>
      </c>
      <c r="AB18" s="35">
        <v>0.05</v>
      </c>
      <c r="AD18" s="15">
        <f t="shared" si="6"/>
        <v>1.7523478592908433E-2</v>
      </c>
    </row>
    <row r="19" spans="1:30" x14ac:dyDescent="0.35">
      <c r="A19" s="29">
        <v>42482</v>
      </c>
      <c r="B19" s="9">
        <v>111.209999</v>
      </c>
      <c r="C19" s="9">
        <v>120.790001</v>
      </c>
      <c r="D19" s="9">
        <v>106.30999799999999</v>
      </c>
      <c r="E19" s="9">
        <v>116.730003</v>
      </c>
      <c r="F19" s="9">
        <v>116.730003</v>
      </c>
      <c r="G19" s="5">
        <v>221320800</v>
      </c>
      <c r="I19" s="26">
        <v>16</v>
      </c>
      <c r="J19" s="9">
        <f t="shared" si="2"/>
        <v>2.8589520950623011E-2</v>
      </c>
      <c r="K19" s="5">
        <f t="shared" si="3"/>
        <v>1.0285895209506231</v>
      </c>
      <c r="M19" s="26">
        <v>16</v>
      </c>
      <c r="N19" s="9">
        <f t="shared" si="0"/>
        <v>2.9002123959764998E-2</v>
      </c>
      <c r="O19" s="5">
        <f t="shared" si="4"/>
        <v>1.0290021239597651</v>
      </c>
      <c r="Q19" s="1"/>
      <c r="W19" s="26">
        <v>16</v>
      </c>
      <c r="X19" s="9">
        <f t="shared" si="1"/>
        <v>0</v>
      </c>
      <c r="Y19" s="5">
        <f t="shared" si="5"/>
        <v>0</v>
      </c>
      <c r="AA19" s="19">
        <v>17</v>
      </c>
      <c r="AB19" s="35">
        <v>0.06</v>
      </c>
      <c r="AD19" s="15">
        <f t="shared" si="6"/>
        <v>2.2926603035970841E-2</v>
      </c>
    </row>
    <row r="20" spans="1:30" ht="16" thickBot="1" x14ac:dyDescent="0.4">
      <c r="A20" s="29">
        <v>42489</v>
      </c>
      <c r="B20" s="9">
        <v>116.82</v>
      </c>
      <c r="C20" s="9">
        <v>118.980003</v>
      </c>
      <c r="D20" s="9">
        <v>115.839996</v>
      </c>
      <c r="E20" s="9">
        <v>117.80999799999999</v>
      </c>
      <c r="F20" s="9">
        <v>117.80999799999999</v>
      </c>
      <c r="G20" s="5">
        <v>134790200</v>
      </c>
      <c r="I20" s="26">
        <v>17</v>
      </c>
      <c r="J20" s="9">
        <f t="shared" si="2"/>
        <v>9.2095389166345458E-3</v>
      </c>
      <c r="K20" s="5">
        <f t="shared" si="3"/>
        <v>1.0092095389166345</v>
      </c>
      <c r="M20" s="26">
        <v>17</v>
      </c>
      <c r="N20" s="9">
        <f t="shared" si="0"/>
        <v>9.2520772058919312E-3</v>
      </c>
      <c r="O20" s="5">
        <f t="shared" si="4"/>
        <v>1.0092520772058919</v>
      </c>
      <c r="W20" s="26">
        <v>17</v>
      </c>
      <c r="X20" s="9">
        <f t="shared" si="1"/>
        <v>0</v>
      </c>
      <c r="Y20" s="5">
        <f t="shared" si="5"/>
        <v>0</v>
      </c>
      <c r="AA20" s="19">
        <v>18</v>
      </c>
      <c r="AB20" s="35">
        <v>7.0000000000000007E-2</v>
      </c>
      <c r="AD20" s="15">
        <f t="shared" si="6"/>
        <v>3.5466210019823776E-3</v>
      </c>
    </row>
    <row r="21" spans="1:30" ht="16" thickBot="1" x14ac:dyDescent="0.4">
      <c r="A21" s="29">
        <v>42496</v>
      </c>
      <c r="B21" s="9">
        <v>117.160004</v>
      </c>
      <c r="C21" s="9">
        <v>121.08000199999999</v>
      </c>
      <c r="D21" s="9">
        <v>117.110001</v>
      </c>
      <c r="E21" s="9">
        <v>120.279999</v>
      </c>
      <c r="F21" s="9">
        <v>120.279999</v>
      </c>
      <c r="G21" s="5">
        <v>114411300</v>
      </c>
      <c r="I21" s="26">
        <v>18</v>
      </c>
      <c r="J21" s="9">
        <f t="shared" si="2"/>
        <v>2.0749209524854074E-2</v>
      </c>
      <c r="K21" s="5">
        <f t="shared" si="3"/>
        <v>1.020749209524854</v>
      </c>
      <c r="M21" s="26">
        <v>18</v>
      </c>
      <c r="N21" s="9">
        <f t="shared" si="0"/>
        <v>2.0965970986605149E-2</v>
      </c>
      <c r="O21" s="5">
        <f t="shared" si="4"/>
        <v>1.0209659709866052</v>
      </c>
      <c r="Q21" s="90" t="s">
        <v>34</v>
      </c>
      <c r="R21" s="91"/>
      <c r="W21" s="26">
        <v>18</v>
      </c>
      <c r="X21" s="9">
        <f t="shared" si="1"/>
        <v>0</v>
      </c>
      <c r="Y21" s="5">
        <f t="shared" si="5"/>
        <v>0</v>
      </c>
      <c r="AA21" s="19">
        <v>19</v>
      </c>
      <c r="AB21" s="35">
        <v>0.08</v>
      </c>
      <c r="AD21" s="15">
        <f t="shared" si="6"/>
        <v>1.5086291610201906E-2</v>
      </c>
    </row>
    <row r="22" spans="1:30" x14ac:dyDescent="0.35">
      <c r="A22" s="29">
        <v>42503</v>
      </c>
      <c r="B22" s="9">
        <v>120.379997</v>
      </c>
      <c r="C22" s="9">
        <v>120.639999</v>
      </c>
      <c r="D22" s="9">
        <v>115.879997</v>
      </c>
      <c r="E22" s="9">
        <v>116.80999799999999</v>
      </c>
      <c r="F22" s="9">
        <v>116.80999799999999</v>
      </c>
      <c r="G22" s="5">
        <v>112887100</v>
      </c>
      <c r="I22" s="27">
        <v>19</v>
      </c>
      <c r="J22" s="9">
        <f t="shared" si="2"/>
        <v>-2.9273683760611381E-2</v>
      </c>
      <c r="K22" s="5">
        <f t="shared" si="3"/>
        <v>0.97072631623938865</v>
      </c>
      <c r="M22" s="27">
        <v>19</v>
      </c>
      <c r="N22" s="9">
        <f t="shared" si="0"/>
        <v>-2.8849360066921938E-2</v>
      </c>
      <c r="O22" s="5">
        <f t="shared" si="4"/>
        <v>0.97115063993307804</v>
      </c>
      <c r="Q22" s="62" t="s">
        <v>115</v>
      </c>
      <c r="R22" s="63" t="s">
        <v>117</v>
      </c>
      <c r="W22" s="27">
        <v>19</v>
      </c>
      <c r="X22" s="9">
        <f t="shared" si="1"/>
        <v>-3.4936601675263551E-2</v>
      </c>
      <c r="Y22" s="5">
        <f t="shared" si="5"/>
        <v>1.2205661366160279E-3</v>
      </c>
      <c r="AA22" s="19">
        <v>20</v>
      </c>
      <c r="AB22" s="35">
        <v>0.09</v>
      </c>
      <c r="AD22" s="15">
        <f t="shared" si="6"/>
        <v>3.4936601675263551E-2</v>
      </c>
    </row>
    <row r="23" spans="1:30" ht="16" thickBot="1" x14ac:dyDescent="0.4">
      <c r="A23" s="29">
        <v>42510</v>
      </c>
      <c r="B23" s="9">
        <v>116.959999</v>
      </c>
      <c r="C23" s="9">
        <v>119.760002</v>
      </c>
      <c r="D23" s="9">
        <v>115.94000200000001</v>
      </c>
      <c r="E23" s="9">
        <v>119.470001</v>
      </c>
      <c r="F23" s="9">
        <v>119.470001</v>
      </c>
      <c r="G23" s="5">
        <v>97707100</v>
      </c>
      <c r="I23" s="27">
        <v>20</v>
      </c>
      <c r="J23" s="9">
        <f t="shared" si="2"/>
        <v>2.2516636153651629E-2</v>
      </c>
      <c r="K23" s="5">
        <f t="shared" si="3"/>
        <v>1.0225166361536517</v>
      </c>
      <c r="M23" s="27">
        <v>20</v>
      </c>
      <c r="N23" s="9">
        <f t="shared" si="0"/>
        <v>2.2772049015872799E-2</v>
      </c>
      <c r="O23" s="5">
        <f t="shared" si="4"/>
        <v>1.0227720490158727</v>
      </c>
      <c r="Q23" s="64">
        <v>-0.1</v>
      </c>
      <c r="R23" s="65">
        <v>1</v>
      </c>
      <c r="W23" s="27">
        <v>20</v>
      </c>
      <c r="X23" s="9">
        <f t="shared" si="1"/>
        <v>0</v>
      </c>
      <c r="Y23" s="5">
        <f t="shared" si="5"/>
        <v>0</v>
      </c>
      <c r="AA23" s="37">
        <v>21</v>
      </c>
      <c r="AB23" s="36">
        <v>0.1</v>
      </c>
      <c r="AD23" s="15">
        <f t="shared" si="6"/>
        <v>1.6853718238999463E-2</v>
      </c>
    </row>
    <row r="24" spans="1:30" x14ac:dyDescent="0.35">
      <c r="A24" s="29">
        <v>42517</v>
      </c>
      <c r="B24" s="9">
        <v>119.55999799999999</v>
      </c>
      <c r="C24" s="9">
        <v>120.099998</v>
      </c>
      <c r="D24" s="9">
        <v>117.82</v>
      </c>
      <c r="E24" s="9">
        <v>118.93</v>
      </c>
      <c r="F24" s="9">
        <v>118.93</v>
      </c>
      <c r="G24" s="5">
        <v>65260600</v>
      </c>
      <c r="I24" s="26">
        <v>21</v>
      </c>
      <c r="J24" s="9">
        <f t="shared" si="2"/>
        <v>-4.5302174602804739E-3</v>
      </c>
      <c r="K24" s="5">
        <f t="shared" si="3"/>
        <v>0.99546978253971952</v>
      </c>
      <c r="M24" s="26">
        <v>21</v>
      </c>
      <c r="N24" s="9">
        <f t="shared" si="0"/>
        <v>-4.5199715031390142E-3</v>
      </c>
      <c r="O24" s="5">
        <f t="shared" si="4"/>
        <v>0.99548002849686101</v>
      </c>
      <c r="Q24" s="64">
        <v>-0.09</v>
      </c>
      <c r="R24" s="65">
        <v>0</v>
      </c>
      <c r="W24" s="26">
        <v>21</v>
      </c>
      <c r="X24" s="9">
        <f t="shared" si="1"/>
        <v>-1.0193135374932643E-2</v>
      </c>
      <c r="Y24" s="5">
        <f t="shared" si="5"/>
        <v>1.0390000877170323E-4</v>
      </c>
      <c r="AD24" s="15">
        <f t="shared" si="6"/>
        <v>1.0193135374932643E-2</v>
      </c>
    </row>
    <row r="25" spans="1:30" x14ac:dyDescent="0.35">
      <c r="A25" s="29">
        <v>42524</v>
      </c>
      <c r="B25" s="9">
        <v>118.980003</v>
      </c>
      <c r="C25" s="9">
        <v>119.43</v>
      </c>
      <c r="D25" s="9">
        <v>117.269997</v>
      </c>
      <c r="E25" s="9">
        <v>118.55999799999999</v>
      </c>
      <c r="F25" s="9">
        <v>118.55999799999999</v>
      </c>
      <c r="G25" s="5">
        <v>72347600</v>
      </c>
      <c r="I25" s="26">
        <v>22</v>
      </c>
      <c r="J25" s="9">
        <f t="shared" si="2"/>
        <v>-3.1159400604733232E-3</v>
      </c>
      <c r="K25" s="5">
        <f t="shared" si="3"/>
        <v>0.99688405993952667</v>
      </c>
      <c r="M25" s="26">
        <v>22</v>
      </c>
      <c r="N25" s="9">
        <f t="shared" si="0"/>
        <v>-3.1110905574708962E-3</v>
      </c>
      <c r="O25" s="5">
        <f t="shared" si="4"/>
        <v>0.99688890944252906</v>
      </c>
      <c r="Q25" s="64">
        <v>-0.08</v>
      </c>
      <c r="R25" s="65">
        <v>0</v>
      </c>
      <c r="W25" s="26">
        <v>22</v>
      </c>
      <c r="X25" s="9">
        <f t="shared" si="1"/>
        <v>-8.7788579751254918E-3</v>
      </c>
      <c r="Y25" s="5">
        <f t="shared" si="5"/>
        <v>7.7068347347424452E-5</v>
      </c>
      <c r="AD25" s="15">
        <f t="shared" si="6"/>
        <v>8.7788579751254918E-3</v>
      </c>
    </row>
    <row r="26" spans="1:30" x14ac:dyDescent="0.35">
      <c r="A26" s="29">
        <v>42531</v>
      </c>
      <c r="B26" s="9">
        <v>117.540001</v>
      </c>
      <c r="C26" s="9">
        <v>118.110001</v>
      </c>
      <c r="D26" s="9">
        <v>112.94000200000001</v>
      </c>
      <c r="E26" s="9">
        <v>114.389999</v>
      </c>
      <c r="F26" s="9">
        <v>114.389999</v>
      </c>
      <c r="G26" s="5">
        <v>106903200</v>
      </c>
      <c r="I26" s="26">
        <v>23</v>
      </c>
      <c r="J26" s="9">
        <f t="shared" si="2"/>
        <v>-3.580549088312155E-2</v>
      </c>
      <c r="K26" s="5">
        <f t="shared" si="3"/>
        <v>0.96419450911687843</v>
      </c>
      <c r="M26" s="26">
        <v>23</v>
      </c>
      <c r="N26" s="9">
        <f t="shared" si="0"/>
        <v>-3.5172056936100746E-2</v>
      </c>
      <c r="O26" s="5">
        <f t="shared" si="4"/>
        <v>0.9648279430638993</v>
      </c>
      <c r="Q26" s="64">
        <v>-7.0000000000000007E-2</v>
      </c>
      <c r="R26" s="65">
        <v>1</v>
      </c>
      <c r="W26" s="26">
        <v>23</v>
      </c>
      <c r="X26" s="9">
        <f t="shared" si="1"/>
        <v>-4.146840879777372E-2</v>
      </c>
      <c r="Y26" s="5">
        <f t="shared" si="5"/>
        <v>1.7196289282192768E-3</v>
      </c>
      <c r="AD26" s="15">
        <f t="shared" si="6"/>
        <v>4.146840879777372E-2</v>
      </c>
    </row>
    <row r="27" spans="1:30" x14ac:dyDescent="0.35">
      <c r="A27" s="29">
        <v>42538</v>
      </c>
      <c r="B27" s="9">
        <v>114.41999800000001</v>
      </c>
      <c r="C27" s="9">
        <v>115.209999</v>
      </c>
      <c r="D27" s="9">
        <v>112.55999799999999</v>
      </c>
      <c r="E27" s="9">
        <v>115.08000199999999</v>
      </c>
      <c r="F27" s="9">
        <v>115.08000199999999</v>
      </c>
      <c r="G27" s="5">
        <v>95619200</v>
      </c>
      <c r="I27" s="27">
        <v>24</v>
      </c>
      <c r="J27" s="9">
        <f t="shared" si="2"/>
        <v>6.0139022670023176E-3</v>
      </c>
      <c r="K27" s="5">
        <f t="shared" si="3"/>
        <v>1.0060139022670023</v>
      </c>
      <c r="M27" s="27">
        <v>24</v>
      </c>
      <c r="N27" s="9">
        <f t="shared" si="0"/>
        <v>6.0320220826297075E-3</v>
      </c>
      <c r="O27" s="5">
        <f t="shared" si="4"/>
        <v>1.0060320220826298</v>
      </c>
      <c r="Q27" s="64">
        <v>-0.06</v>
      </c>
      <c r="R27" s="65">
        <v>0</v>
      </c>
      <c r="W27" s="27">
        <v>24</v>
      </c>
      <c r="X27" s="9">
        <f t="shared" si="1"/>
        <v>0</v>
      </c>
      <c r="Y27" s="5">
        <f t="shared" si="5"/>
        <v>0</v>
      </c>
      <c r="AD27" s="15">
        <f t="shared" si="6"/>
        <v>3.5098435235014942E-4</v>
      </c>
    </row>
    <row r="28" spans="1:30" x14ac:dyDescent="0.35">
      <c r="A28" s="29">
        <v>42545</v>
      </c>
      <c r="B28" s="9">
        <v>111.010002</v>
      </c>
      <c r="C28" s="9">
        <v>115.18</v>
      </c>
      <c r="D28" s="9">
        <v>108.230003</v>
      </c>
      <c r="E28" s="9">
        <v>114.279999</v>
      </c>
      <c r="F28" s="9">
        <v>114.279999</v>
      </c>
      <c r="G28" s="5">
        <v>147748300</v>
      </c>
      <c r="I28" s="27">
        <v>25</v>
      </c>
      <c r="J28" s="9">
        <f t="shared" si="2"/>
        <v>-6.9759874504265983E-3</v>
      </c>
      <c r="K28" s="5">
        <f t="shared" si="3"/>
        <v>0.9930240125495734</v>
      </c>
      <c r="M28" s="27">
        <v>25</v>
      </c>
      <c r="N28" s="9">
        <f t="shared" si="0"/>
        <v>-6.9517117318088819E-3</v>
      </c>
      <c r="O28" s="5">
        <f t="shared" si="4"/>
        <v>0.99304828826819114</v>
      </c>
      <c r="Q28" s="64">
        <v>-0.05</v>
      </c>
      <c r="R28" s="65">
        <v>1</v>
      </c>
      <c r="W28" s="27">
        <v>25</v>
      </c>
      <c r="X28" s="9">
        <f t="shared" si="1"/>
        <v>-1.2638905365078766E-2</v>
      </c>
      <c r="Y28" s="5">
        <f t="shared" si="5"/>
        <v>1.5974192882741684E-4</v>
      </c>
      <c r="AD28" s="15">
        <f t="shared" si="6"/>
        <v>1.2638905365078766E-2</v>
      </c>
    </row>
    <row r="29" spans="1:30" x14ac:dyDescent="0.35">
      <c r="A29" s="29">
        <v>42552</v>
      </c>
      <c r="B29" s="9">
        <v>114.199997</v>
      </c>
      <c r="C29" s="9">
        <v>116.970001</v>
      </c>
      <c r="D29" s="9">
        <v>112.970001</v>
      </c>
      <c r="E29" s="9">
        <v>115.849998</v>
      </c>
      <c r="F29" s="9">
        <v>115.849998</v>
      </c>
      <c r="G29" s="5">
        <v>70125200</v>
      </c>
      <c r="I29" s="26">
        <v>26</v>
      </c>
      <c r="J29" s="9">
        <f t="shared" si="2"/>
        <v>1.3644665002547268E-2</v>
      </c>
      <c r="K29" s="5">
        <f t="shared" si="3"/>
        <v>1.0136446650025472</v>
      </c>
      <c r="M29" s="26">
        <v>26</v>
      </c>
      <c r="N29" s="9">
        <f t="shared" si="0"/>
        <v>1.3738178279122978E-2</v>
      </c>
      <c r="O29" s="5">
        <f t="shared" si="4"/>
        <v>1.013738178279123</v>
      </c>
      <c r="Q29" s="64">
        <v>-0.04</v>
      </c>
      <c r="R29" s="65">
        <v>1</v>
      </c>
      <c r="W29" s="26">
        <v>26</v>
      </c>
      <c r="X29" s="9">
        <f t="shared" si="1"/>
        <v>0</v>
      </c>
      <c r="Y29" s="5">
        <f t="shared" si="5"/>
        <v>0</v>
      </c>
      <c r="AD29" s="15">
        <f t="shared" si="6"/>
        <v>7.9817470878951E-3</v>
      </c>
    </row>
    <row r="30" spans="1:30" x14ac:dyDescent="0.35">
      <c r="A30" s="29">
        <v>42559</v>
      </c>
      <c r="B30" s="9">
        <v>116.43</v>
      </c>
      <c r="C30" s="9">
        <v>118.720001</v>
      </c>
      <c r="D30" s="9">
        <v>115.849998</v>
      </c>
      <c r="E30" s="9">
        <v>117.290001</v>
      </c>
      <c r="F30" s="9">
        <v>117.290001</v>
      </c>
      <c r="G30" s="5">
        <v>81859300</v>
      </c>
      <c r="I30" s="26">
        <v>27</v>
      </c>
      <c r="J30" s="9">
        <f t="shared" si="2"/>
        <v>1.235327544460774E-2</v>
      </c>
      <c r="K30" s="5">
        <f t="shared" si="3"/>
        <v>1.0123532754446078</v>
      </c>
      <c r="M30" s="26">
        <v>27</v>
      </c>
      <c r="N30" s="9">
        <f t="shared" si="0"/>
        <v>1.2429892316441855E-2</v>
      </c>
      <c r="O30" s="5">
        <f t="shared" si="4"/>
        <v>1.0124298923164419</v>
      </c>
      <c r="Q30" s="64">
        <v>-0.03</v>
      </c>
      <c r="R30" s="65">
        <v>2</v>
      </c>
      <c r="W30" s="26">
        <v>27</v>
      </c>
      <c r="X30" s="9">
        <f t="shared" si="1"/>
        <v>0</v>
      </c>
      <c r="Y30" s="5">
        <f t="shared" si="5"/>
        <v>0</v>
      </c>
      <c r="AD30" s="15">
        <f t="shared" si="6"/>
        <v>6.6903575299555717E-3</v>
      </c>
    </row>
    <row r="31" spans="1:30" x14ac:dyDescent="0.35">
      <c r="A31" s="29">
        <v>42566</v>
      </c>
      <c r="B31" s="9">
        <v>117.739998</v>
      </c>
      <c r="C31" s="9">
        <v>122.199997</v>
      </c>
      <c r="D31" s="9">
        <v>116.58000199999999</v>
      </c>
      <c r="E31" s="9">
        <v>120.610001</v>
      </c>
      <c r="F31" s="9">
        <v>120.610001</v>
      </c>
      <c r="G31" s="5">
        <v>96903900</v>
      </c>
      <c r="I31" s="26">
        <v>28</v>
      </c>
      <c r="J31" s="9">
        <f t="shared" si="2"/>
        <v>2.7912698827048197E-2</v>
      </c>
      <c r="K31" s="5">
        <f t="shared" si="3"/>
        <v>1.0279126988270482</v>
      </c>
      <c r="M31" s="26">
        <v>28</v>
      </c>
      <c r="N31" s="9">
        <f t="shared" si="0"/>
        <v>2.8305908190758674E-2</v>
      </c>
      <c r="O31" s="5">
        <f t="shared" si="4"/>
        <v>1.0283059081907586</v>
      </c>
      <c r="Q31" s="64">
        <v>-0.02</v>
      </c>
      <c r="R31" s="65">
        <v>9</v>
      </c>
      <c r="W31" s="26">
        <v>28</v>
      </c>
      <c r="X31" s="9">
        <f t="shared" si="1"/>
        <v>0</v>
      </c>
      <c r="Y31" s="5">
        <f t="shared" si="5"/>
        <v>0</v>
      </c>
      <c r="AD31" s="15">
        <f t="shared" si="6"/>
        <v>2.2249780912396031E-2</v>
      </c>
    </row>
    <row r="32" spans="1:30" x14ac:dyDescent="0.35">
      <c r="A32" s="29">
        <v>42573</v>
      </c>
      <c r="B32" s="9">
        <v>119.900002</v>
      </c>
      <c r="C32" s="9">
        <v>128.33000200000001</v>
      </c>
      <c r="D32" s="9">
        <v>117.779999</v>
      </c>
      <c r="E32" s="9">
        <v>125</v>
      </c>
      <c r="F32" s="9">
        <v>125</v>
      </c>
      <c r="G32" s="5">
        <v>180151500</v>
      </c>
      <c r="I32" s="27">
        <v>29</v>
      </c>
      <c r="J32" s="9">
        <f t="shared" si="2"/>
        <v>3.5751529415963108E-2</v>
      </c>
      <c r="K32" s="5">
        <f t="shared" si="3"/>
        <v>1.0357515294159632</v>
      </c>
      <c r="M32" s="27">
        <v>29</v>
      </c>
      <c r="N32" s="9">
        <f t="shared" si="0"/>
        <v>3.639830000498883E-2</v>
      </c>
      <c r="O32" s="5">
        <f t="shared" si="4"/>
        <v>1.0363983000049888</v>
      </c>
      <c r="Q32" s="64">
        <v>-0.01</v>
      </c>
      <c r="R32" s="65">
        <v>13</v>
      </c>
      <c r="W32" s="27">
        <v>29</v>
      </c>
      <c r="X32" s="9">
        <f t="shared" si="1"/>
        <v>0</v>
      </c>
      <c r="Y32" s="5">
        <f t="shared" si="5"/>
        <v>0</v>
      </c>
      <c r="AD32" s="15">
        <f t="shared" si="6"/>
        <v>3.0088611501310938E-2</v>
      </c>
    </row>
    <row r="33" spans="1:30" x14ac:dyDescent="0.35">
      <c r="A33" s="29">
        <v>42580</v>
      </c>
      <c r="B33" s="9">
        <v>124.650002</v>
      </c>
      <c r="C33" s="9">
        <v>125.839996</v>
      </c>
      <c r="D33" s="9">
        <v>122.07</v>
      </c>
      <c r="E33" s="9">
        <v>124.360001</v>
      </c>
      <c r="F33" s="9">
        <v>124.360001</v>
      </c>
      <c r="G33" s="5">
        <v>123597400</v>
      </c>
      <c r="I33" s="27">
        <v>30</v>
      </c>
      <c r="J33" s="9">
        <f t="shared" si="2"/>
        <v>-5.1331440705773175E-3</v>
      </c>
      <c r="K33" s="5">
        <f t="shared" si="3"/>
        <v>0.9948668559294227</v>
      </c>
      <c r="M33" s="27">
        <v>30</v>
      </c>
      <c r="N33" s="9">
        <f t="shared" si="0"/>
        <v>-5.1199920000000246E-3</v>
      </c>
      <c r="O33" s="5">
        <f t="shared" si="4"/>
        <v>0.99488000799999998</v>
      </c>
      <c r="Q33" s="64">
        <v>0</v>
      </c>
      <c r="R33" s="65">
        <v>15</v>
      </c>
      <c r="W33" s="27">
        <v>30</v>
      </c>
      <c r="X33" s="9">
        <f t="shared" si="1"/>
        <v>-1.0796061985229486E-2</v>
      </c>
      <c r="Y33" s="5">
        <f t="shared" si="5"/>
        <v>1.1655495438891723E-4</v>
      </c>
      <c r="AD33" s="15">
        <f t="shared" si="6"/>
        <v>1.0796061985229486E-2</v>
      </c>
    </row>
    <row r="34" spans="1:30" x14ac:dyDescent="0.35">
      <c r="A34" s="29">
        <v>42587</v>
      </c>
      <c r="B34" s="9">
        <v>124.980003</v>
      </c>
      <c r="C34" s="9">
        <v>126.089996</v>
      </c>
      <c r="D34" s="9">
        <v>124.529999</v>
      </c>
      <c r="E34" s="9">
        <v>124.900002</v>
      </c>
      <c r="F34" s="9">
        <v>124.900002</v>
      </c>
      <c r="G34" s="5">
        <v>77366500</v>
      </c>
      <c r="I34" s="26">
        <v>31</v>
      </c>
      <c r="J34" s="9">
        <f t="shared" si="2"/>
        <v>4.3328399126182802E-3</v>
      </c>
      <c r="K34" s="5">
        <f t="shared" si="3"/>
        <v>1.0043328399126183</v>
      </c>
      <c r="M34" s="26">
        <v>31</v>
      </c>
      <c r="N34" s="9">
        <f t="shared" si="0"/>
        <v>4.3422402352666731E-3</v>
      </c>
      <c r="O34" s="5">
        <f t="shared" si="4"/>
        <v>1.0043422402352666</v>
      </c>
      <c r="Q34" s="64">
        <v>0.01</v>
      </c>
      <c r="R34" s="65">
        <v>17</v>
      </c>
      <c r="W34" s="26">
        <v>31</v>
      </c>
      <c r="X34" s="9">
        <f t="shared" si="1"/>
        <v>-1.330078002033888E-3</v>
      </c>
      <c r="Y34" s="5">
        <f t="shared" si="5"/>
        <v>1.7691074914944594E-6</v>
      </c>
      <c r="AD34" s="15">
        <f t="shared" si="6"/>
        <v>1.330078002033888E-3</v>
      </c>
    </row>
    <row r="35" spans="1:30" x14ac:dyDescent="0.35">
      <c r="A35" s="29">
        <v>42594</v>
      </c>
      <c r="B35" s="9">
        <v>124.699997</v>
      </c>
      <c r="C35" s="9">
        <v>125</v>
      </c>
      <c r="D35" s="9">
        <v>122.779999</v>
      </c>
      <c r="E35" s="9">
        <v>123.910004</v>
      </c>
      <c r="F35" s="9">
        <v>123.910004</v>
      </c>
      <c r="G35" s="5">
        <v>71871500</v>
      </c>
      <c r="I35" s="26">
        <v>32</v>
      </c>
      <c r="J35" s="9">
        <f t="shared" si="2"/>
        <v>-7.9579052344464444E-3</v>
      </c>
      <c r="K35" s="5">
        <f t="shared" si="3"/>
        <v>0.99204209476555361</v>
      </c>
      <c r="M35" s="26">
        <v>32</v>
      </c>
      <c r="N35" s="9">
        <f t="shared" si="0"/>
        <v>-7.9263249331253012E-3</v>
      </c>
      <c r="O35" s="5">
        <f t="shared" si="4"/>
        <v>0.99207367506687472</v>
      </c>
      <c r="Q35" s="64">
        <v>0.02</v>
      </c>
      <c r="R35" s="65">
        <v>15</v>
      </c>
      <c r="W35" s="26">
        <v>32</v>
      </c>
      <c r="X35" s="9">
        <f t="shared" si="1"/>
        <v>-1.3620823149098613E-2</v>
      </c>
      <c r="Y35" s="5">
        <f t="shared" si="5"/>
        <v>1.8552682325902065E-4</v>
      </c>
      <c r="AD35" s="15">
        <f t="shared" si="6"/>
        <v>1.3620823149098613E-2</v>
      </c>
    </row>
    <row r="36" spans="1:30" x14ac:dyDescent="0.35">
      <c r="A36" s="29">
        <v>42601</v>
      </c>
      <c r="B36" s="9">
        <v>123.599998</v>
      </c>
      <c r="C36" s="9">
        <v>125.089996</v>
      </c>
      <c r="D36" s="9">
        <v>123.089996</v>
      </c>
      <c r="E36" s="9">
        <v>123.889999</v>
      </c>
      <c r="F36" s="9">
        <v>123.889999</v>
      </c>
      <c r="G36" s="5">
        <v>62358700</v>
      </c>
      <c r="I36" s="26">
        <v>33</v>
      </c>
      <c r="J36" s="9">
        <f t="shared" si="2"/>
        <v>-1.6146085392469096E-4</v>
      </c>
      <c r="K36" s="5">
        <f t="shared" si="3"/>
        <v>0.99983853914607534</v>
      </c>
      <c r="M36" s="26">
        <v>33</v>
      </c>
      <c r="N36" s="9">
        <f t="shared" ref="N36:N67" si="7">(F36-F35)/F35</f>
        <v>-1.6144781982250285E-4</v>
      </c>
      <c r="O36" s="5">
        <f t="shared" si="4"/>
        <v>0.99983855218017748</v>
      </c>
      <c r="Q36" s="64">
        <v>0.03</v>
      </c>
      <c r="R36" s="65">
        <v>13</v>
      </c>
      <c r="W36" s="26">
        <v>33</v>
      </c>
      <c r="X36" s="9">
        <f t="shared" ref="X36:X67" si="8">IF(J36&lt;$R$3,(J36-$R$3),0)</f>
        <v>-5.8243787685768591E-3</v>
      </c>
      <c r="Y36" s="5">
        <f t="shared" si="5"/>
        <v>3.392338803984889E-5</v>
      </c>
      <c r="AD36" s="15">
        <f t="shared" si="6"/>
        <v>5.8243787685768591E-3</v>
      </c>
    </row>
    <row r="37" spans="1:30" x14ac:dyDescent="0.35">
      <c r="A37" s="29">
        <v>42608</v>
      </c>
      <c r="B37" s="9">
        <v>124.050003</v>
      </c>
      <c r="C37" s="9">
        <v>126.730003</v>
      </c>
      <c r="D37" s="9">
        <v>123.910004</v>
      </c>
      <c r="E37" s="9">
        <v>126.16999800000001</v>
      </c>
      <c r="F37" s="9">
        <v>126.16999800000001</v>
      </c>
      <c r="G37" s="5">
        <v>78861400</v>
      </c>
      <c r="I37" s="27">
        <v>34</v>
      </c>
      <c r="J37" s="9">
        <f t="shared" si="2"/>
        <v>1.8236121032050079E-2</v>
      </c>
      <c r="K37" s="5">
        <f t="shared" si="3"/>
        <v>1.0182361210320501</v>
      </c>
      <c r="M37" s="27">
        <v>34</v>
      </c>
      <c r="N37" s="9">
        <f t="shared" si="7"/>
        <v>1.8403414467700524E-2</v>
      </c>
      <c r="O37" s="5">
        <f t="shared" si="4"/>
        <v>1.0184034144677006</v>
      </c>
      <c r="Q37" s="64">
        <v>0.04</v>
      </c>
      <c r="R37" s="65">
        <v>6</v>
      </c>
      <c r="W37" s="27">
        <v>34</v>
      </c>
      <c r="X37" s="9">
        <f t="shared" si="8"/>
        <v>0</v>
      </c>
      <c r="Y37" s="5">
        <f t="shared" si="5"/>
        <v>0</v>
      </c>
      <c r="AD37" s="15">
        <f t="shared" si="6"/>
        <v>1.2573203117397911E-2</v>
      </c>
    </row>
    <row r="38" spans="1:30" x14ac:dyDescent="0.35">
      <c r="A38" s="29">
        <v>42615</v>
      </c>
      <c r="B38" s="9">
        <v>126.849998</v>
      </c>
      <c r="C38" s="9">
        <v>131.979996</v>
      </c>
      <c r="D38" s="9">
        <v>126</v>
      </c>
      <c r="E38" s="9">
        <v>130.270004</v>
      </c>
      <c r="F38" s="9">
        <v>130.270004</v>
      </c>
      <c r="G38" s="5">
        <v>81941200</v>
      </c>
      <c r="I38" s="27">
        <v>35</v>
      </c>
      <c r="J38" s="9">
        <f t="shared" si="2"/>
        <v>3.1979062326909044E-2</v>
      </c>
      <c r="K38" s="5">
        <f t="shared" si="3"/>
        <v>1.0319790623269089</v>
      </c>
      <c r="M38" s="27">
        <v>35</v>
      </c>
      <c r="N38" s="9">
        <f t="shared" si="7"/>
        <v>3.2495887017450799E-2</v>
      </c>
      <c r="O38" s="5">
        <f t="shared" si="4"/>
        <v>1.0324958870174508</v>
      </c>
      <c r="Q38" s="64">
        <v>0.05</v>
      </c>
      <c r="R38" s="65">
        <v>6</v>
      </c>
      <c r="W38" s="27">
        <v>35</v>
      </c>
      <c r="X38" s="9">
        <f t="shared" si="8"/>
        <v>0</v>
      </c>
      <c r="Y38" s="5">
        <f t="shared" si="5"/>
        <v>0</v>
      </c>
      <c r="AD38" s="15">
        <f t="shared" si="6"/>
        <v>2.6316144412256874E-2</v>
      </c>
    </row>
    <row r="39" spans="1:30" x14ac:dyDescent="0.35">
      <c r="A39" s="29">
        <v>42622</v>
      </c>
      <c r="B39" s="9">
        <v>129.71000699999999</v>
      </c>
      <c r="C39" s="9">
        <v>129.949997</v>
      </c>
      <c r="D39" s="9">
        <v>125.75</v>
      </c>
      <c r="E39" s="9">
        <v>128.35000600000001</v>
      </c>
      <c r="F39" s="9">
        <v>128.35000600000001</v>
      </c>
      <c r="G39" s="5">
        <v>97138000</v>
      </c>
      <c r="I39" s="26">
        <v>36</v>
      </c>
      <c r="J39" s="9">
        <f t="shared" si="2"/>
        <v>-1.4848296350606001E-2</v>
      </c>
      <c r="K39" s="5">
        <f t="shared" si="3"/>
        <v>0.98515170364939397</v>
      </c>
      <c r="M39" s="26">
        <v>36</v>
      </c>
      <c r="N39" s="9">
        <f t="shared" si="7"/>
        <v>-1.4738603984383024E-2</v>
      </c>
      <c r="O39" s="5">
        <f t="shared" si="4"/>
        <v>0.98526139601561702</v>
      </c>
      <c r="Q39" s="64">
        <v>0.06</v>
      </c>
      <c r="R39" s="65">
        <v>1</v>
      </c>
      <c r="W39" s="26">
        <v>36</v>
      </c>
      <c r="X39" s="9">
        <f t="shared" si="8"/>
        <v>-2.0511214265258169E-2</v>
      </c>
      <c r="Y39" s="5">
        <f t="shared" si="5"/>
        <v>4.2070991063533023E-4</v>
      </c>
      <c r="AD39" s="15">
        <f t="shared" si="6"/>
        <v>2.0511214265258169E-2</v>
      </c>
    </row>
    <row r="40" spans="1:30" x14ac:dyDescent="0.35">
      <c r="A40" s="29">
        <v>42629</v>
      </c>
      <c r="B40" s="9">
        <v>128.199997</v>
      </c>
      <c r="C40" s="9">
        <v>130.729996</v>
      </c>
      <c r="D40" s="9">
        <v>128.029999</v>
      </c>
      <c r="E40" s="9">
        <v>130.08000200000001</v>
      </c>
      <c r="F40" s="9">
        <v>130.08000200000001</v>
      </c>
      <c r="G40" s="5">
        <v>79729400</v>
      </c>
      <c r="I40" s="26">
        <v>37</v>
      </c>
      <c r="J40" s="9">
        <f t="shared" si="2"/>
        <v>1.3388707110329974E-2</v>
      </c>
      <c r="K40" s="5">
        <f t="shared" si="3"/>
        <v>1.01338870711033</v>
      </c>
      <c r="M40" s="26">
        <v>37</v>
      </c>
      <c r="N40" s="9">
        <f t="shared" si="7"/>
        <v>1.3478737196163432E-2</v>
      </c>
      <c r="O40" s="5">
        <f t="shared" si="4"/>
        <v>1.0134787371961633</v>
      </c>
      <c r="Q40" s="64">
        <v>7.0000000000000007E-2</v>
      </c>
      <c r="R40" s="65">
        <v>2</v>
      </c>
      <c r="W40" s="26">
        <v>37</v>
      </c>
      <c r="X40" s="9">
        <f t="shared" si="8"/>
        <v>0</v>
      </c>
      <c r="Y40" s="5">
        <f t="shared" si="5"/>
        <v>0</v>
      </c>
      <c r="AD40" s="15">
        <f t="shared" si="6"/>
        <v>7.7257891956778058E-3</v>
      </c>
    </row>
    <row r="41" spans="1:30" x14ac:dyDescent="0.35">
      <c r="A41" s="29">
        <v>42636</v>
      </c>
      <c r="B41" s="9">
        <v>127.55999799999999</v>
      </c>
      <c r="C41" s="9">
        <v>129.470001</v>
      </c>
      <c r="D41" s="9">
        <v>126.800003</v>
      </c>
      <c r="E41" s="9">
        <v>128.08999600000001</v>
      </c>
      <c r="F41" s="9">
        <v>128.08999600000001</v>
      </c>
      <c r="G41" s="5">
        <v>85608100</v>
      </c>
      <c r="I41" s="26">
        <v>38</v>
      </c>
      <c r="J41" s="9">
        <f t="shared" si="2"/>
        <v>-1.5416550559652638E-2</v>
      </c>
      <c r="K41" s="5">
        <f t="shared" si="3"/>
        <v>0.98458344944034737</v>
      </c>
      <c r="M41" s="26">
        <v>38</v>
      </c>
      <c r="N41" s="9">
        <f t="shared" si="7"/>
        <v>-1.5298323873026954E-2</v>
      </c>
      <c r="O41" s="5">
        <f t="shared" si="4"/>
        <v>0.98470167612697301</v>
      </c>
      <c r="Q41" s="64">
        <v>0.08</v>
      </c>
      <c r="R41" s="65">
        <v>0</v>
      </c>
      <c r="W41" s="26">
        <v>38</v>
      </c>
      <c r="X41" s="9">
        <f t="shared" si="8"/>
        <v>-2.1079468474304808E-2</v>
      </c>
      <c r="Y41" s="5">
        <f t="shared" si="5"/>
        <v>4.4434399115921025E-4</v>
      </c>
      <c r="AD41" s="15">
        <f t="shared" si="6"/>
        <v>2.1079468474304808E-2</v>
      </c>
    </row>
    <row r="42" spans="1:30" x14ac:dyDescent="0.35">
      <c r="A42" s="29">
        <v>42643</v>
      </c>
      <c r="B42" s="9">
        <v>128.029999</v>
      </c>
      <c r="C42" s="9">
        <v>129.279999</v>
      </c>
      <c r="D42" s="9">
        <v>127.449997</v>
      </c>
      <c r="E42" s="9">
        <v>128.740005</v>
      </c>
      <c r="F42" s="9">
        <v>128.740005</v>
      </c>
      <c r="G42" s="5">
        <v>69936800</v>
      </c>
      <c r="I42" s="27">
        <v>39</v>
      </c>
      <c r="J42" s="9">
        <f t="shared" si="2"/>
        <v>5.061794847435532E-3</v>
      </c>
      <c r="K42" s="5">
        <f t="shared" si="3"/>
        <v>1.0050617948474356</v>
      </c>
      <c r="M42" s="27">
        <v>39</v>
      </c>
      <c r="N42" s="9">
        <f t="shared" si="7"/>
        <v>5.0746273737098321E-3</v>
      </c>
      <c r="O42" s="5">
        <f t="shared" si="4"/>
        <v>1.0050746273737099</v>
      </c>
      <c r="Q42" s="64">
        <v>0.09</v>
      </c>
      <c r="R42" s="65">
        <v>0</v>
      </c>
      <c r="W42" s="27">
        <v>39</v>
      </c>
      <c r="X42" s="9">
        <f t="shared" si="8"/>
        <v>-6.0112306721663619E-4</v>
      </c>
      <c r="Y42" s="5">
        <f t="shared" si="5"/>
        <v>3.6134894193993649E-7</v>
      </c>
      <c r="AD42" s="15">
        <f t="shared" si="6"/>
        <v>6.0112306721663619E-4</v>
      </c>
    </row>
    <row r="43" spans="1:30" x14ac:dyDescent="0.35">
      <c r="A43" s="29">
        <v>42650</v>
      </c>
      <c r="B43" s="9">
        <v>129.03999300000001</v>
      </c>
      <c r="C43" s="9">
        <v>130.699997</v>
      </c>
      <c r="D43" s="9">
        <v>126.75</v>
      </c>
      <c r="E43" s="9">
        <v>127.82</v>
      </c>
      <c r="F43" s="9">
        <v>127.82</v>
      </c>
      <c r="G43" s="5">
        <v>73656000</v>
      </c>
      <c r="I43" s="27">
        <v>40</v>
      </c>
      <c r="J43" s="9">
        <f t="shared" si="2"/>
        <v>-7.1718812403013307E-3</v>
      </c>
      <c r="K43" s="5">
        <f t="shared" si="3"/>
        <v>0.99282811875969867</v>
      </c>
      <c r="M43" s="27">
        <v>40</v>
      </c>
      <c r="N43" s="9">
        <f t="shared" si="7"/>
        <v>-7.146224671965822E-3</v>
      </c>
      <c r="O43" s="5">
        <f t="shared" si="4"/>
        <v>0.9928537753280342</v>
      </c>
      <c r="Q43" s="64">
        <v>0.1</v>
      </c>
      <c r="R43" s="65">
        <v>1</v>
      </c>
      <c r="W43" s="27">
        <v>40</v>
      </c>
      <c r="X43" s="9">
        <f t="shared" si="8"/>
        <v>-1.2834799154953499E-2</v>
      </c>
      <c r="Y43" s="5">
        <f t="shared" si="5"/>
        <v>1.6473206934799505E-4</v>
      </c>
      <c r="AD43" s="15">
        <f t="shared" si="6"/>
        <v>1.2834799154953499E-2</v>
      </c>
    </row>
    <row r="44" spans="1:30" ht="16" thickBot="1" x14ac:dyDescent="0.4">
      <c r="A44" s="29">
        <v>42657</v>
      </c>
      <c r="B44" s="9">
        <v>128.490005</v>
      </c>
      <c r="C44" s="9">
        <v>130.66000399999999</v>
      </c>
      <c r="D44" s="9">
        <v>127.32</v>
      </c>
      <c r="E44" s="9">
        <v>130</v>
      </c>
      <c r="F44" s="9">
        <v>130</v>
      </c>
      <c r="G44" s="5">
        <v>68074000</v>
      </c>
      <c r="I44" s="26">
        <v>41</v>
      </c>
      <c r="J44" s="9">
        <f t="shared" si="2"/>
        <v>1.6911426233446818E-2</v>
      </c>
      <c r="K44" s="5">
        <f t="shared" si="3"/>
        <v>1.0169114262334469</v>
      </c>
      <c r="M44" s="26">
        <v>41</v>
      </c>
      <c r="N44" s="9">
        <f t="shared" si="7"/>
        <v>1.7055233922703857E-2</v>
      </c>
      <c r="O44" s="5">
        <f t="shared" si="4"/>
        <v>1.0170552339227039</v>
      </c>
      <c r="Q44" s="66" t="s">
        <v>116</v>
      </c>
      <c r="R44" s="67">
        <v>0</v>
      </c>
      <c r="W44" s="26">
        <v>41</v>
      </c>
      <c r="X44" s="9">
        <f t="shared" si="8"/>
        <v>0</v>
      </c>
      <c r="Y44" s="5">
        <f t="shared" si="5"/>
        <v>0</v>
      </c>
      <c r="AD44" s="15">
        <f t="shared" si="6"/>
        <v>1.1248508318794649E-2</v>
      </c>
    </row>
    <row r="45" spans="1:30" x14ac:dyDescent="0.35">
      <c r="A45" s="29">
        <v>42664</v>
      </c>
      <c r="B45" s="9">
        <v>129.779999</v>
      </c>
      <c r="C45" s="9">
        <v>133.5</v>
      </c>
      <c r="D45" s="9">
        <v>129.270004</v>
      </c>
      <c r="E45" s="9">
        <v>129.69000199999999</v>
      </c>
      <c r="F45" s="9">
        <v>129.69000199999999</v>
      </c>
      <c r="G45" s="5">
        <v>79721900</v>
      </c>
      <c r="I45" s="26">
        <v>42</v>
      </c>
      <c r="J45" s="9">
        <f t="shared" si="2"/>
        <v>-2.387447686543039E-3</v>
      </c>
      <c r="K45" s="5">
        <f t="shared" si="3"/>
        <v>0.99761255231345691</v>
      </c>
      <c r="M45" s="26">
        <v>42</v>
      </c>
      <c r="N45" s="9">
        <f t="shared" si="7"/>
        <v>-2.3846000000000561E-3</v>
      </c>
      <c r="O45" s="5">
        <f t="shared" si="4"/>
        <v>0.99761539999999993</v>
      </c>
      <c r="W45" s="26">
        <v>42</v>
      </c>
      <c r="X45" s="9">
        <f t="shared" si="8"/>
        <v>-8.0503656011952068E-3</v>
      </c>
      <c r="Y45" s="5">
        <f t="shared" si="5"/>
        <v>6.4808386312907058E-5</v>
      </c>
      <c r="AD45" s="15">
        <f t="shared" si="6"/>
        <v>8.0503656011952068E-3</v>
      </c>
    </row>
    <row r="46" spans="1:30" x14ac:dyDescent="0.35">
      <c r="A46" s="29">
        <v>42671</v>
      </c>
      <c r="B46" s="9">
        <v>130.5</v>
      </c>
      <c r="C46" s="9">
        <v>132.970001</v>
      </c>
      <c r="D46" s="9">
        <v>119.5</v>
      </c>
      <c r="E46" s="9">
        <v>120</v>
      </c>
      <c r="F46" s="9">
        <v>120</v>
      </c>
      <c r="G46" s="5">
        <v>165699500</v>
      </c>
      <c r="I46" s="26">
        <v>43</v>
      </c>
      <c r="J46" s="9">
        <f t="shared" si="2"/>
        <v>-7.7655259986993366E-2</v>
      </c>
      <c r="K46" s="5">
        <f t="shared" si="3"/>
        <v>0.92234474001300659</v>
      </c>
      <c r="M46" s="26">
        <v>43</v>
      </c>
      <c r="N46" s="9">
        <f t="shared" si="7"/>
        <v>-7.4716646237695278E-2</v>
      </c>
      <c r="O46" s="5">
        <f t="shared" si="4"/>
        <v>0.92528335376230475</v>
      </c>
      <c r="W46" s="26">
        <v>43</v>
      </c>
      <c r="X46" s="9">
        <f t="shared" si="8"/>
        <v>-8.3318177901645529E-2</v>
      </c>
      <c r="Y46" s="5">
        <f t="shared" si="5"/>
        <v>6.9419187688502535E-3</v>
      </c>
      <c r="AD46" s="15">
        <f t="shared" si="6"/>
        <v>8.3318177901645529E-2</v>
      </c>
    </row>
    <row r="47" spans="1:30" x14ac:dyDescent="0.35">
      <c r="A47" s="29">
        <v>42678</v>
      </c>
      <c r="B47" s="9">
        <v>119.589996</v>
      </c>
      <c r="C47" s="9">
        <v>124.610001</v>
      </c>
      <c r="D47" s="9">
        <v>115.269997</v>
      </c>
      <c r="E47" s="9">
        <v>120.800003</v>
      </c>
      <c r="F47" s="9">
        <v>120.800003</v>
      </c>
      <c r="G47" s="5">
        <v>172684900</v>
      </c>
      <c r="I47" s="27">
        <v>44</v>
      </c>
      <c r="J47" s="9">
        <f t="shared" si="2"/>
        <v>6.6445675531053589E-3</v>
      </c>
      <c r="K47" s="5">
        <f t="shared" si="3"/>
        <v>1.0066445675531053</v>
      </c>
      <c r="M47" s="27">
        <v>44</v>
      </c>
      <c r="N47" s="9">
        <f t="shared" si="7"/>
        <v>6.6666916666666982E-3</v>
      </c>
      <c r="O47" s="5">
        <f t="shared" si="4"/>
        <v>1.0066666916666667</v>
      </c>
      <c r="W47" s="27">
        <v>44</v>
      </c>
      <c r="X47" s="9">
        <f t="shared" si="8"/>
        <v>0</v>
      </c>
      <c r="Y47" s="5">
        <f t="shared" si="5"/>
        <v>0</v>
      </c>
      <c r="AD47" s="15">
        <f t="shared" si="6"/>
        <v>9.8164963845319073E-4</v>
      </c>
    </row>
    <row r="48" spans="1:30" x14ac:dyDescent="0.35">
      <c r="A48" s="29">
        <v>42685</v>
      </c>
      <c r="B48" s="9">
        <v>119.529999</v>
      </c>
      <c r="C48" s="9">
        <v>120.699997</v>
      </c>
      <c r="D48" s="9">
        <v>113.550003</v>
      </c>
      <c r="E48" s="9">
        <v>117.790001</v>
      </c>
      <c r="F48" s="9">
        <v>117.790001</v>
      </c>
      <c r="G48" s="5">
        <v>169712100</v>
      </c>
      <c r="I48" s="27">
        <v>45</v>
      </c>
      <c r="J48" s="9">
        <f t="shared" si="2"/>
        <v>-2.5232923874773265E-2</v>
      </c>
      <c r="K48" s="5">
        <f t="shared" si="3"/>
        <v>0.97476707612522673</v>
      </c>
      <c r="M48" s="27">
        <v>45</v>
      </c>
      <c r="N48" s="9">
        <f t="shared" si="7"/>
        <v>-2.4917234480532256E-2</v>
      </c>
      <c r="O48" s="5">
        <f t="shared" si="4"/>
        <v>0.97508276551946771</v>
      </c>
      <c r="W48" s="27">
        <v>45</v>
      </c>
      <c r="X48" s="9">
        <f t="shared" si="8"/>
        <v>-3.0895841789425435E-2</v>
      </c>
      <c r="Y48" s="5">
        <f t="shared" si="5"/>
        <v>9.5455303987720703E-4</v>
      </c>
      <c r="AD48" s="15">
        <f t="shared" si="6"/>
        <v>3.0895841789425435E-2</v>
      </c>
    </row>
    <row r="49" spans="1:30" x14ac:dyDescent="0.35">
      <c r="A49" s="29">
        <v>42692</v>
      </c>
      <c r="B49" s="9">
        <v>118.389999</v>
      </c>
      <c r="C49" s="9">
        <v>122.980003</v>
      </c>
      <c r="D49" s="9">
        <v>116.839996</v>
      </c>
      <c r="E49" s="9">
        <v>120.839996</v>
      </c>
      <c r="F49" s="9">
        <v>120.839996</v>
      </c>
      <c r="G49" s="5">
        <v>99976300</v>
      </c>
      <c r="I49" s="26">
        <v>46</v>
      </c>
      <c r="J49" s="9">
        <f t="shared" si="2"/>
        <v>2.5563936956470513E-2</v>
      </c>
      <c r="K49" s="5">
        <f t="shared" si="3"/>
        <v>1.0255639369564704</v>
      </c>
      <c r="M49" s="26">
        <v>46</v>
      </c>
      <c r="N49" s="9">
        <f t="shared" si="7"/>
        <v>2.5893496681437294E-2</v>
      </c>
      <c r="O49" s="5">
        <f t="shared" si="4"/>
        <v>1.0258934966814373</v>
      </c>
      <c r="W49" s="26">
        <v>46</v>
      </c>
      <c r="X49" s="9">
        <f t="shared" si="8"/>
        <v>0</v>
      </c>
      <c r="Y49" s="5">
        <f t="shared" si="5"/>
        <v>0</v>
      </c>
      <c r="AD49" s="15">
        <f t="shared" si="6"/>
        <v>1.9901019041818346E-2</v>
      </c>
    </row>
    <row r="50" spans="1:30" x14ac:dyDescent="0.35">
      <c r="A50" s="29">
        <v>42699</v>
      </c>
      <c r="B50" s="9">
        <v>121.010002</v>
      </c>
      <c r="C50" s="9">
        <v>122.099998</v>
      </c>
      <c r="D50" s="9">
        <v>114</v>
      </c>
      <c r="E50" s="9">
        <v>115.099998</v>
      </c>
      <c r="F50" s="9">
        <v>115.099998</v>
      </c>
      <c r="G50" s="5">
        <v>119116800</v>
      </c>
      <c r="I50" s="26">
        <v>47</v>
      </c>
      <c r="J50" s="9">
        <f t="shared" si="2"/>
        <v>-4.8666025065206564E-2</v>
      </c>
      <c r="K50" s="5">
        <f t="shared" si="3"/>
        <v>0.95133397493479344</v>
      </c>
      <c r="M50" s="26">
        <v>47</v>
      </c>
      <c r="N50" s="9">
        <f t="shared" si="7"/>
        <v>-4.7500812562092438E-2</v>
      </c>
      <c r="O50" s="5">
        <f t="shared" si="4"/>
        <v>0.95249918743790751</v>
      </c>
      <c r="W50" s="26">
        <v>47</v>
      </c>
      <c r="X50" s="9">
        <f t="shared" si="8"/>
        <v>-5.4328942979858734E-2</v>
      </c>
      <c r="Y50" s="5">
        <f t="shared" si="5"/>
        <v>2.9516340453087414E-3</v>
      </c>
      <c r="AD50" s="15">
        <f t="shared" si="6"/>
        <v>5.4328942979858734E-2</v>
      </c>
    </row>
    <row r="51" spans="1:30" x14ac:dyDescent="0.35">
      <c r="A51" s="29">
        <v>42706</v>
      </c>
      <c r="B51" s="9">
        <v>115.110001</v>
      </c>
      <c r="C51" s="9">
        <v>119.5</v>
      </c>
      <c r="D51" s="9">
        <v>114.300003</v>
      </c>
      <c r="E51" s="9">
        <v>118.910004</v>
      </c>
      <c r="F51" s="9">
        <v>118.910004</v>
      </c>
      <c r="G51" s="5">
        <v>108759600</v>
      </c>
      <c r="I51" s="26">
        <v>48</v>
      </c>
      <c r="J51" s="9">
        <f t="shared" si="2"/>
        <v>3.2565639736731315E-2</v>
      </c>
      <c r="K51" s="5">
        <f t="shared" si="3"/>
        <v>1.0325656397367313</v>
      </c>
      <c r="M51" s="26">
        <v>48</v>
      </c>
      <c r="N51" s="9">
        <f t="shared" si="7"/>
        <v>3.3101703442253765E-2</v>
      </c>
      <c r="O51" s="5">
        <f t="shared" si="4"/>
        <v>1.0331017034422538</v>
      </c>
      <c r="W51" s="26">
        <v>48</v>
      </c>
      <c r="X51" s="9">
        <f t="shared" si="8"/>
        <v>0</v>
      </c>
      <c r="Y51" s="5">
        <f t="shared" si="5"/>
        <v>0</v>
      </c>
      <c r="AD51" s="15">
        <f t="shared" si="6"/>
        <v>2.6902721822079145E-2</v>
      </c>
    </row>
    <row r="52" spans="1:30" x14ac:dyDescent="0.35">
      <c r="A52" s="29">
        <v>42713</v>
      </c>
      <c r="B52" s="9">
        <v>119.220001</v>
      </c>
      <c r="C52" s="9">
        <v>122.5</v>
      </c>
      <c r="D52" s="9">
        <v>117.610001</v>
      </c>
      <c r="E52" s="9">
        <v>120.57</v>
      </c>
      <c r="F52" s="9">
        <v>120.57</v>
      </c>
      <c r="G52" s="5">
        <v>111090900</v>
      </c>
      <c r="I52" s="27">
        <v>49</v>
      </c>
      <c r="J52" s="9">
        <f t="shared" si="2"/>
        <v>1.386355904084584E-2</v>
      </c>
      <c r="K52" s="5">
        <f t="shared" si="3"/>
        <v>1.0138635590408458</v>
      </c>
      <c r="M52" s="27">
        <v>49</v>
      </c>
      <c r="N52" s="9">
        <f t="shared" si="7"/>
        <v>1.3960103810945902E-2</v>
      </c>
      <c r="O52" s="5">
        <f t="shared" si="4"/>
        <v>1.0139601038109458</v>
      </c>
      <c r="W52" s="27">
        <v>49</v>
      </c>
      <c r="X52" s="9">
        <f t="shared" si="8"/>
        <v>0</v>
      </c>
      <c r="Y52" s="5">
        <f t="shared" si="5"/>
        <v>0</v>
      </c>
      <c r="AD52" s="15">
        <f t="shared" si="6"/>
        <v>8.2006411261936717E-3</v>
      </c>
    </row>
    <row r="53" spans="1:30" x14ac:dyDescent="0.35">
      <c r="A53" s="29">
        <v>42720</v>
      </c>
      <c r="B53" s="9">
        <v>120.900002</v>
      </c>
      <c r="C53" s="9">
        <v>121.5</v>
      </c>
      <c r="D53" s="9">
        <v>116.93</v>
      </c>
      <c r="E53" s="9">
        <v>117.400002</v>
      </c>
      <c r="F53" s="9">
        <v>117.400002</v>
      </c>
      <c r="G53" s="5">
        <v>81803300</v>
      </c>
      <c r="I53" s="27">
        <v>50</v>
      </c>
      <c r="J53" s="9">
        <f t="shared" si="2"/>
        <v>-2.6643572699448292E-2</v>
      </c>
      <c r="K53" s="5">
        <f t="shared" si="3"/>
        <v>0.97335642730055172</v>
      </c>
      <c r="M53" s="27">
        <v>50</v>
      </c>
      <c r="N53" s="9">
        <f t="shared" si="7"/>
        <v>-2.6291764120427906E-2</v>
      </c>
      <c r="O53" s="5">
        <f t="shared" si="4"/>
        <v>0.97370823587957211</v>
      </c>
      <c r="W53" s="27">
        <v>50</v>
      </c>
      <c r="X53" s="9">
        <f t="shared" si="8"/>
        <v>-3.2306490614100458E-2</v>
      </c>
      <c r="Y53" s="5">
        <f t="shared" si="5"/>
        <v>1.043709335798961E-3</v>
      </c>
      <c r="AD53" s="15">
        <f t="shared" si="6"/>
        <v>3.2306490614100458E-2</v>
      </c>
    </row>
    <row r="54" spans="1:30" x14ac:dyDescent="0.35">
      <c r="A54" s="29">
        <v>42727</v>
      </c>
      <c r="B54" s="9">
        <v>117</v>
      </c>
      <c r="C54" s="9">
        <v>118.68</v>
      </c>
      <c r="D54" s="9">
        <v>116.05999799999999</v>
      </c>
      <c r="E54" s="9">
        <v>116.349998</v>
      </c>
      <c r="F54" s="9">
        <v>116.349998</v>
      </c>
      <c r="G54" s="5">
        <v>44937600</v>
      </c>
      <c r="I54" s="26">
        <v>51</v>
      </c>
      <c r="J54" s="9">
        <f t="shared" si="2"/>
        <v>-8.9840518709848813E-3</v>
      </c>
      <c r="K54" s="5">
        <f t="shared" si="3"/>
        <v>0.99101594812901517</v>
      </c>
      <c r="M54" s="26">
        <v>51</v>
      </c>
      <c r="N54" s="9">
        <f t="shared" si="7"/>
        <v>-8.9438158612637954E-3</v>
      </c>
      <c r="O54" s="5">
        <f t="shared" si="4"/>
        <v>0.9910561841387362</v>
      </c>
      <c r="W54" s="26">
        <v>51</v>
      </c>
      <c r="X54" s="9">
        <f t="shared" si="8"/>
        <v>-1.4646969785637049E-2</v>
      </c>
      <c r="Y54" s="5">
        <f t="shared" si="5"/>
        <v>2.1453372390136465E-4</v>
      </c>
      <c r="AD54" s="15">
        <f t="shared" si="6"/>
        <v>1.4646969785637049E-2</v>
      </c>
    </row>
    <row r="55" spans="1:30" x14ac:dyDescent="0.35">
      <c r="A55" s="29">
        <v>42734</v>
      </c>
      <c r="B55" s="9">
        <v>116.599998</v>
      </c>
      <c r="C55" s="9">
        <v>120.949997</v>
      </c>
      <c r="D55" s="9">
        <v>114.769997</v>
      </c>
      <c r="E55" s="9">
        <v>120.66999800000001</v>
      </c>
      <c r="F55" s="9">
        <v>120.66999800000001</v>
      </c>
      <c r="G55" s="5">
        <v>78471100</v>
      </c>
      <c r="I55" s="26">
        <v>52</v>
      </c>
      <c r="J55" s="9">
        <f t="shared" si="2"/>
        <v>3.6456657952595402E-2</v>
      </c>
      <c r="K55" s="5">
        <f t="shared" si="3"/>
        <v>1.0364566579525953</v>
      </c>
      <c r="M55" s="26">
        <v>52</v>
      </c>
      <c r="N55" s="9">
        <f t="shared" si="7"/>
        <v>3.7129351734067131E-2</v>
      </c>
      <c r="O55" s="5">
        <f t="shared" si="4"/>
        <v>1.0371293517340672</v>
      </c>
      <c r="W55" s="26">
        <v>52</v>
      </c>
      <c r="X55" s="9">
        <f t="shared" si="8"/>
        <v>0</v>
      </c>
      <c r="Y55" s="5">
        <f t="shared" si="5"/>
        <v>0</v>
      </c>
      <c r="AD55" s="15">
        <f t="shared" si="6"/>
        <v>3.0793740037943232E-2</v>
      </c>
    </row>
    <row r="56" spans="1:30" x14ac:dyDescent="0.35">
      <c r="A56" s="29">
        <v>42741</v>
      </c>
      <c r="B56" s="9">
        <v>120.980003</v>
      </c>
      <c r="C56" s="9">
        <v>126.730003</v>
      </c>
      <c r="D56" s="9">
        <v>120.029999</v>
      </c>
      <c r="E56" s="9">
        <v>126.620003</v>
      </c>
      <c r="F56" s="9">
        <v>126.620003</v>
      </c>
      <c r="G56" s="5">
        <v>105741900</v>
      </c>
      <c r="I56" s="26">
        <v>53</v>
      </c>
      <c r="J56" s="9">
        <f t="shared" si="2"/>
        <v>4.8130968297538018E-2</v>
      </c>
      <c r="K56" s="5">
        <f t="shared" si="3"/>
        <v>1.0481309682975379</v>
      </c>
      <c r="M56" s="26">
        <v>53</v>
      </c>
      <c r="N56" s="9">
        <f t="shared" si="7"/>
        <v>4.9308072417470247E-2</v>
      </c>
      <c r="O56" s="5">
        <f t="shared" si="4"/>
        <v>1.0493080724174702</v>
      </c>
      <c r="W56" s="26">
        <v>53</v>
      </c>
      <c r="X56" s="9">
        <f t="shared" si="8"/>
        <v>0</v>
      </c>
      <c r="Y56" s="5">
        <f t="shared" si="5"/>
        <v>0</v>
      </c>
      <c r="AD56" s="15">
        <f t="shared" si="6"/>
        <v>4.2468050382885848E-2</v>
      </c>
    </row>
    <row r="57" spans="1:30" x14ac:dyDescent="0.35">
      <c r="A57" s="29">
        <v>42748</v>
      </c>
      <c r="B57" s="9">
        <v>127.489998</v>
      </c>
      <c r="C57" s="9">
        <v>129.270004</v>
      </c>
      <c r="D57" s="9">
        <v>126.839996</v>
      </c>
      <c r="E57" s="9">
        <v>127.550003</v>
      </c>
      <c r="F57" s="9">
        <v>127.550003</v>
      </c>
      <c r="G57" s="5">
        <v>65453700</v>
      </c>
      <c r="I57" s="27">
        <v>54</v>
      </c>
      <c r="J57" s="9">
        <f t="shared" si="2"/>
        <v>7.3179692990886485E-3</v>
      </c>
      <c r="K57" s="5">
        <f t="shared" si="3"/>
        <v>1.0073179692990886</v>
      </c>
      <c r="M57" s="27">
        <v>54</v>
      </c>
      <c r="N57" s="9">
        <f t="shared" si="7"/>
        <v>7.3448110722285076E-3</v>
      </c>
      <c r="O57" s="5">
        <f t="shared" si="4"/>
        <v>1.0073448110722285</v>
      </c>
      <c r="W57" s="27">
        <v>54</v>
      </c>
      <c r="X57" s="9">
        <f t="shared" si="8"/>
        <v>0</v>
      </c>
      <c r="Y57" s="5">
        <f t="shared" si="5"/>
        <v>0</v>
      </c>
      <c r="AD57" s="15">
        <f t="shared" si="6"/>
        <v>1.6550513844364803E-3</v>
      </c>
    </row>
    <row r="58" spans="1:30" x14ac:dyDescent="0.35">
      <c r="A58" s="29">
        <v>42755</v>
      </c>
      <c r="B58" s="9">
        <v>128.10000600000001</v>
      </c>
      <c r="C58" s="9">
        <v>133.13999899999999</v>
      </c>
      <c r="D58" s="9">
        <v>126.779999</v>
      </c>
      <c r="E58" s="9">
        <v>132.779999</v>
      </c>
      <c r="F58" s="9">
        <v>132.779999</v>
      </c>
      <c r="G58" s="5">
        <v>89604900</v>
      </c>
      <c r="I58" s="27">
        <v>55</v>
      </c>
      <c r="J58" s="9">
        <f t="shared" si="2"/>
        <v>4.018514765175029E-2</v>
      </c>
      <c r="K58" s="5">
        <f t="shared" si="3"/>
        <v>1.0401851476517503</v>
      </c>
      <c r="M58" s="27">
        <v>55</v>
      </c>
      <c r="N58" s="9">
        <f t="shared" si="7"/>
        <v>4.100349570356341E-2</v>
      </c>
      <c r="O58" s="5">
        <f t="shared" si="4"/>
        <v>1.0410034957035634</v>
      </c>
      <c r="W58" s="27">
        <v>55</v>
      </c>
      <c r="X58" s="9">
        <f t="shared" si="8"/>
        <v>0</v>
      </c>
      <c r="Y58" s="5">
        <f t="shared" si="5"/>
        <v>0</v>
      </c>
      <c r="AD58" s="15">
        <f t="shared" si="6"/>
        <v>3.452222973709812E-2</v>
      </c>
    </row>
    <row r="59" spans="1:30" x14ac:dyDescent="0.35">
      <c r="A59" s="29">
        <v>42762</v>
      </c>
      <c r="B59" s="9">
        <v>132.679993</v>
      </c>
      <c r="C59" s="9">
        <v>135.490005</v>
      </c>
      <c r="D59" s="9">
        <v>129.520004</v>
      </c>
      <c r="E59" s="9">
        <v>130.83999600000001</v>
      </c>
      <c r="F59" s="9">
        <v>130.83999600000001</v>
      </c>
      <c r="G59" s="5">
        <v>162792300</v>
      </c>
      <c r="I59" s="26">
        <v>56</v>
      </c>
      <c r="J59" s="9">
        <f t="shared" si="2"/>
        <v>-1.4718443661266378E-2</v>
      </c>
      <c r="K59" s="5">
        <f t="shared" si="3"/>
        <v>0.9852815563387336</v>
      </c>
      <c r="M59" s="26">
        <v>56</v>
      </c>
      <c r="N59" s="9">
        <f t="shared" si="7"/>
        <v>-1.4610656835446956E-2</v>
      </c>
      <c r="O59" s="5">
        <f t="shared" si="4"/>
        <v>0.98538934316455307</v>
      </c>
      <c r="W59" s="26">
        <v>56</v>
      </c>
      <c r="X59" s="9">
        <f t="shared" si="8"/>
        <v>-2.0381361575918546E-2</v>
      </c>
      <c r="Y59" s="5">
        <f t="shared" si="5"/>
        <v>4.1539989968832894E-4</v>
      </c>
      <c r="AD59" s="15">
        <f t="shared" si="6"/>
        <v>2.0381361575918546E-2</v>
      </c>
    </row>
    <row r="60" spans="1:30" x14ac:dyDescent="0.35">
      <c r="A60" s="29">
        <v>42769</v>
      </c>
      <c r="B60" s="9">
        <v>131.240005</v>
      </c>
      <c r="C60" s="9">
        <v>134.5</v>
      </c>
      <c r="D60" s="9">
        <v>130.300003</v>
      </c>
      <c r="E60" s="9">
        <v>134.13999899999999</v>
      </c>
      <c r="F60" s="9">
        <v>134.13999899999999</v>
      </c>
      <c r="G60" s="5">
        <v>95321000</v>
      </c>
      <c r="I60" s="26">
        <v>57</v>
      </c>
      <c r="J60" s="9">
        <f t="shared" si="2"/>
        <v>2.490885111820099E-2</v>
      </c>
      <c r="K60" s="5">
        <f t="shared" si="3"/>
        <v>1.024908851118201</v>
      </c>
      <c r="M60" s="26">
        <v>57</v>
      </c>
      <c r="N60" s="9">
        <f t="shared" si="7"/>
        <v>2.5221668456791874E-2</v>
      </c>
      <c r="O60" s="5">
        <f t="shared" si="4"/>
        <v>1.0252216684567919</v>
      </c>
      <c r="W60" s="26">
        <v>57</v>
      </c>
      <c r="X60" s="9">
        <f t="shared" si="8"/>
        <v>0</v>
      </c>
      <c r="Y60" s="5">
        <f t="shared" si="5"/>
        <v>0</v>
      </c>
      <c r="AD60" s="15">
        <f t="shared" si="6"/>
        <v>1.9245933203548823E-2</v>
      </c>
    </row>
    <row r="61" spans="1:30" x14ac:dyDescent="0.35">
      <c r="A61" s="29">
        <v>42776</v>
      </c>
      <c r="B61" s="9">
        <v>134.10000600000001</v>
      </c>
      <c r="C61" s="9">
        <v>134.94000199999999</v>
      </c>
      <c r="D61" s="9">
        <v>132.550003</v>
      </c>
      <c r="E61" s="9">
        <v>133.83999600000001</v>
      </c>
      <c r="F61" s="9">
        <v>133.83999600000001</v>
      </c>
      <c r="G61" s="5">
        <v>68985800</v>
      </c>
      <c r="I61" s="26">
        <v>58</v>
      </c>
      <c r="J61" s="9">
        <f t="shared" si="2"/>
        <v>-2.2389964245565761E-3</v>
      </c>
      <c r="K61" s="5">
        <f t="shared" si="3"/>
        <v>0.99776100357544339</v>
      </c>
      <c r="M61" s="26">
        <v>58</v>
      </c>
      <c r="N61" s="9">
        <f t="shared" si="7"/>
        <v>-2.2364917417360009E-3</v>
      </c>
      <c r="O61" s="5">
        <f t="shared" si="4"/>
        <v>0.99776350825826399</v>
      </c>
      <c r="W61" s="26">
        <v>58</v>
      </c>
      <c r="X61" s="9">
        <f t="shared" si="8"/>
        <v>-7.9019143392087439E-3</v>
      </c>
      <c r="Y61" s="5">
        <f t="shared" si="5"/>
        <v>6.2440250224192757E-5</v>
      </c>
      <c r="AD61" s="15">
        <f t="shared" si="6"/>
        <v>7.9019143392087439E-3</v>
      </c>
    </row>
    <row r="62" spans="1:30" x14ac:dyDescent="0.35">
      <c r="A62" s="29">
        <v>42783</v>
      </c>
      <c r="B62" s="9">
        <v>133.5</v>
      </c>
      <c r="C62" s="9">
        <v>136.78999300000001</v>
      </c>
      <c r="D62" s="9">
        <v>132.89999399999999</v>
      </c>
      <c r="E62" s="9">
        <v>135.36000100000001</v>
      </c>
      <c r="F62" s="9">
        <v>135.36000100000001</v>
      </c>
      <c r="G62" s="5">
        <v>72818200</v>
      </c>
      <c r="I62" s="27">
        <v>59</v>
      </c>
      <c r="J62" s="9">
        <f t="shared" si="2"/>
        <v>1.1292876453483449E-2</v>
      </c>
      <c r="K62" s="5">
        <f t="shared" si="3"/>
        <v>1.0112928764534834</v>
      </c>
      <c r="M62" s="27">
        <v>59</v>
      </c>
      <c r="N62" s="9">
        <f t="shared" si="7"/>
        <v>1.1356881690283354E-2</v>
      </c>
      <c r="O62" s="5">
        <f t="shared" si="4"/>
        <v>1.0113568816902834</v>
      </c>
      <c r="W62" s="27">
        <v>59</v>
      </c>
      <c r="X62" s="9">
        <f t="shared" si="8"/>
        <v>0</v>
      </c>
      <c r="Y62" s="5">
        <f t="shared" si="5"/>
        <v>0</v>
      </c>
      <c r="AD62" s="15">
        <f t="shared" si="6"/>
        <v>5.6299585388312808E-3</v>
      </c>
    </row>
    <row r="63" spans="1:30" x14ac:dyDescent="0.35">
      <c r="A63" s="29">
        <v>42790</v>
      </c>
      <c r="B63" s="9">
        <v>134.16000399999999</v>
      </c>
      <c r="C63" s="9">
        <v>137.820007</v>
      </c>
      <c r="D63" s="9">
        <v>134.16000399999999</v>
      </c>
      <c r="E63" s="9">
        <v>136.759995</v>
      </c>
      <c r="F63" s="9">
        <v>136.759995</v>
      </c>
      <c r="G63" s="5">
        <v>71596300</v>
      </c>
      <c r="I63" s="27">
        <v>60</v>
      </c>
      <c r="J63" s="9">
        <f t="shared" si="2"/>
        <v>1.0289624965081977E-2</v>
      </c>
      <c r="K63" s="5">
        <f t="shared" si="3"/>
        <v>1.0102896249650819</v>
      </c>
      <c r="M63" s="27">
        <v>60</v>
      </c>
      <c r="N63" s="9">
        <f t="shared" si="7"/>
        <v>1.0342745195458386E-2</v>
      </c>
      <c r="O63" s="5">
        <f t="shared" si="4"/>
        <v>1.0103427451954583</v>
      </c>
      <c r="W63" s="27">
        <v>60</v>
      </c>
      <c r="X63" s="9">
        <f t="shared" si="8"/>
        <v>0</v>
      </c>
      <c r="Y63" s="5">
        <f t="shared" si="5"/>
        <v>0</v>
      </c>
      <c r="AD63" s="15">
        <f t="shared" si="6"/>
        <v>4.6267070504298086E-3</v>
      </c>
    </row>
    <row r="64" spans="1:30" x14ac:dyDescent="0.35">
      <c r="A64" s="29">
        <v>42797</v>
      </c>
      <c r="B64" s="9">
        <v>136.63000500000001</v>
      </c>
      <c r="C64" s="9">
        <v>138.570007</v>
      </c>
      <c r="D64" s="9">
        <v>136.08000200000001</v>
      </c>
      <c r="E64" s="9">
        <v>138.240005</v>
      </c>
      <c r="F64" s="9">
        <v>138.240005</v>
      </c>
      <c r="G64" s="5">
        <v>63155700</v>
      </c>
      <c r="I64" s="26">
        <v>61</v>
      </c>
      <c r="J64" s="9">
        <f t="shared" si="2"/>
        <v>1.0763813014024175E-2</v>
      </c>
      <c r="K64" s="5">
        <f t="shared" si="3"/>
        <v>1.0107638130140242</v>
      </c>
      <c r="M64" s="26">
        <v>61</v>
      </c>
      <c r="N64" s="9">
        <f t="shared" si="7"/>
        <v>1.0821951258480178E-2</v>
      </c>
      <c r="O64" s="5">
        <f t="shared" si="4"/>
        <v>1.0108219512584802</v>
      </c>
      <c r="W64" s="26">
        <v>61</v>
      </c>
      <c r="X64" s="9">
        <f t="shared" si="8"/>
        <v>0</v>
      </c>
      <c r="Y64" s="5">
        <f t="shared" si="5"/>
        <v>0</v>
      </c>
      <c r="AD64" s="15">
        <f t="shared" si="6"/>
        <v>5.1008950993720065E-3</v>
      </c>
    </row>
    <row r="65" spans="1:30" x14ac:dyDescent="0.35">
      <c r="A65" s="29">
        <v>42804</v>
      </c>
      <c r="B65" s="9">
        <v>138.91000399999999</v>
      </c>
      <c r="C65" s="9">
        <v>140.25</v>
      </c>
      <c r="D65" s="9">
        <v>138.220001</v>
      </c>
      <c r="E65" s="9">
        <v>139.990005</v>
      </c>
      <c r="F65" s="9">
        <v>139.990005</v>
      </c>
      <c r="G65" s="5">
        <v>73171300</v>
      </c>
      <c r="I65" s="26">
        <v>62</v>
      </c>
      <c r="J65" s="9">
        <f t="shared" si="2"/>
        <v>1.2579685978843779E-2</v>
      </c>
      <c r="K65" s="5">
        <f t="shared" si="3"/>
        <v>1.0125796859788438</v>
      </c>
      <c r="M65" s="26">
        <v>62</v>
      </c>
      <c r="N65" s="9">
        <f t="shared" si="7"/>
        <v>1.2659143060650208E-2</v>
      </c>
      <c r="O65" s="5">
        <f t="shared" si="4"/>
        <v>1.0126591430606502</v>
      </c>
      <c r="W65" s="26">
        <v>62</v>
      </c>
      <c r="X65" s="9">
        <f t="shared" si="8"/>
        <v>0</v>
      </c>
      <c r="Y65" s="5">
        <f t="shared" si="5"/>
        <v>0</v>
      </c>
      <c r="AD65" s="15">
        <f t="shared" si="6"/>
        <v>6.9167680641916106E-3</v>
      </c>
    </row>
    <row r="66" spans="1:30" x14ac:dyDescent="0.35">
      <c r="A66" s="29">
        <v>42811</v>
      </c>
      <c r="B66" s="9">
        <v>140.33999600000001</v>
      </c>
      <c r="C66" s="9">
        <v>142.30999800000001</v>
      </c>
      <c r="D66" s="9">
        <v>137.60000600000001</v>
      </c>
      <c r="E66" s="9">
        <v>139.529999</v>
      </c>
      <c r="F66" s="9">
        <v>139.529999</v>
      </c>
      <c r="G66" s="5">
        <v>92665300</v>
      </c>
      <c r="I66" s="26">
        <v>63</v>
      </c>
      <c r="J66" s="9">
        <f t="shared" si="2"/>
        <v>-3.2914024663722188E-3</v>
      </c>
      <c r="K66" s="5">
        <f t="shared" si="3"/>
        <v>0.99670859753362773</v>
      </c>
      <c r="M66" s="26">
        <v>63</v>
      </c>
      <c r="N66" s="9">
        <f t="shared" si="7"/>
        <v>-3.2859917391959005E-3</v>
      </c>
      <c r="O66" s="5">
        <f t="shared" si="4"/>
        <v>0.99671400826080414</v>
      </c>
      <c r="W66" s="26">
        <v>63</v>
      </c>
      <c r="X66" s="9">
        <f t="shared" si="8"/>
        <v>-8.9543203810243874E-3</v>
      </c>
      <c r="Y66" s="5">
        <f t="shared" si="5"/>
        <v>8.0179853486028724E-5</v>
      </c>
      <c r="AD66" s="15">
        <f t="shared" si="6"/>
        <v>8.9543203810243874E-3</v>
      </c>
    </row>
    <row r="67" spans="1:30" x14ac:dyDescent="0.35">
      <c r="A67" s="29">
        <v>42818</v>
      </c>
      <c r="B67" s="9">
        <v>140.08000200000001</v>
      </c>
      <c r="C67" s="9">
        <v>142.949997</v>
      </c>
      <c r="D67" s="9">
        <v>138.770004</v>
      </c>
      <c r="E67" s="9">
        <v>142.41000399999999</v>
      </c>
      <c r="F67" s="9">
        <v>142.41000399999999</v>
      </c>
      <c r="G67" s="5">
        <v>73076200</v>
      </c>
      <c r="I67" s="27">
        <v>64</v>
      </c>
      <c r="J67" s="9">
        <f t="shared" si="2"/>
        <v>2.0430624582053292E-2</v>
      </c>
      <c r="K67" s="5">
        <f t="shared" si="3"/>
        <v>1.0204306245820534</v>
      </c>
      <c r="M67" s="27">
        <v>64</v>
      </c>
      <c r="N67" s="9">
        <f t="shared" si="7"/>
        <v>2.0640758407802919E-2</v>
      </c>
      <c r="O67" s="5">
        <f t="shared" si="4"/>
        <v>1.020640758407803</v>
      </c>
      <c r="W67" s="27">
        <v>64</v>
      </c>
      <c r="X67" s="9">
        <f t="shared" si="8"/>
        <v>0</v>
      </c>
      <c r="Y67" s="5">
        <f t="shared" si="5"/>
        <v>0</v>
      </c>
      <c r="AD67" s="15">
        <f t="shared" si="6"/>
        <v>1.4767706667401124E-2</v>
      </c>
    </row>
    <row r="68" spans="1:30" x14ac:dyDescent="0.35">
      <c r="A68" s="29">
        <v>42825</v>
      </c>
      <c r="B68" s="9">
        <v>142.30999800000001</v>
      </c>
      <c r="C68" s="9">
        <v>143.44000199999999</v>
      </c>
      <c r="D68" s="9">
        <v>140.820007</v>
      </c>
      <c r="E68" s="9">
        <v>141.16999799999999</v>
      </c>
      <c r="F68" s="9">
        <v>141.16999799999999</v>
      </c>
      <c r="G68" s="5">
        <v>70252400</v>
      </c>
      <c r="I68" s="27">
        <v>65</v>
      </c>
      <c r="J68" s="9">
        <f t="shared" si="2"/>
        <v>-8.7454255904589034E-3</v>
      </c>
      <c r="K68" s="5">
        <f t="shared" si="3"/>
        <v>0.99125457440954112</v>
      </c>
      <c r="M68" s="27">
        <v>65</v>
      </c>
      <c r="N68" s="9">
        <f t="shared" ref="N68:N99" si="9">(F68-F67)/F67</f>
        <v>-8.7072955913967531E-3</v>
      </c>
      <c r="O68" s="5">
        <f t="shared" si="4"/>
        <v>0.99129270440860329</v>
      </c>
      <c r="W68" s="27">
        <v>65</v>
      </c>
      <c r="X68" s="9">
        <f t="shared" ref="X68:X99" si="10">IF(J68&lt;$R$3,(J68-$R$3),0)</f>
        <v>-1.4408343505111072E-2</v>
      </c>
      <c r="Y68" s="5">
        <f t="shared" si="5"/>
        <v>2.0760036256127639E-4</v>
      </c>
      <c r="AD68" s="15">
        <f t="shared" si="6"/>
        <v>1.4408343505111072E-2</v>
      </c>
    </row>
    <row r="69" spans="1:30" x14ac:dyDescent="0.35">
      <c r="A69" s="29">
        <v>42832</v>
      </c>
      <c r="B69" s="9">
        <v>141.199997</v>
      </c>
      <c r="C69" s="9">
        <v>141.550003</v>
      </c>
      <c r="D69" s="9">
        <v>138.80999800000001</v>
      </c>
      <c r="E69" s="9">
        <v>139.38999899999999</v>
      </c>
      <c r="F69" s="9">
        <v>139.38999899999999</v>
      </c>
      <c r="G69" s="5">
        <v>60073900</v>
      </c>
      <c r="I69" s="26">
        <v>66</v>
      </c>
      <c r="J69" s="9">
        <f t="shared" ref="J69:J107" si="11">LN(F69/F68)</f>
        <v>-1.268907116111293E-2</v>
      </c>
      <c r="K69" s="5">
        <f t="shared" ref="K69:K107" si="12">J69+1</f>
        <v>0.98731092883888705</v>
      </c>
      <c r="M69" s="26">
        <v>66</v>
      </c>
      <c r="N69" s="9">
        <f t="shared" si="9"/>
        <v>-1.2608904336741606E-2</v>
      </c>
      <c r="O69" s="5">
        <f t="shared" ref="O69:O107" si="13">N69+1</f>
        <v>0.98739109566325844</v>
      </c>
      <c r="W69" s="26">
        <v>66</v>
      </c>
      <c r="X69" s="9">
        <f t="shared" si="10"/>
        <v>-1.8351989075765098E-2</v>
      </c>
      <c r="Y69" s="5">
        <f t="shared" ref="Y69:Y107" si="14">X69^2</f>
        <v>3.3679550303700152E-4</v>
      </c>
      <c r="AD69" s="15">
        <f t="shared" ref="AD69:AD107" si="15">ABS(J69-$R$3)</f>
        <v>1.8351989075765098E-2</v>
      </c>
    </row>
    <row r="70" spans="1:30" x14ac:dyDescent="0.35">
      <c r="A70" s="29">
        <v>42839</v>
      </c>
      <c r="B70" s="9">
        <v>139.759995</v>
      </c>
      <c r="C70" s="9">
        <v>144.25</v>
      </c>
      <c r="D70" s="9">
        <v>139.75</v>
      </c>
      <c r="E70" s="9">
        <v>143.800003</v>
      </c>
      <c r="F70" s="9">
        <v>143.800003</v>
      </c>
      <c r="G70" s="5">
        <v>57859300</v>
      </c>
      <c r="I70" s="26">
        <v>67</v>
      </c>
      <c r="J70" s="9">
        <f t="shared" si="11"/>
        <v>3.1147713581575729E-2</v>
      </c>
      <c r="K70" s="5">
        <f t="shared" si="12"/>
        <v>1.0311477135815756</v>
      </c>
      <c r="M70" s="26">
        <v>67</v>
      </c>
      <c r="N70" s="9">
        <f t="shared" si="9"/>
        <v>3.1637879558346328E-2</v>
      </c>
      <c r="O70" s="5">
        <f t="shared" si="13"/>
        <v>1.0316378795583463</v>
      </c>
      <c r="W70" s="26">
        <v>67</v>
      </c>
      <c r="X70" s="9">
        <f t="shared" si="10"/>
        <v>0</v>
      </c>
      <c r="Y70" s="5">
        <f t="shared" si="14"/>
        <v>0</v>
      </c>
      <c r="AD70" s="15">
        <f t="shared" si="15"/>
        <v>2.5484795666923563E-2</v>
      </c>
    </row>
    <row r="71" spans="1:30" x14ac:dyDescent="0.35">
      <c r="A71" s="29">
        <v>42846</v>
      </c>
      <c r="B71" s="9">
        <v>143.89999399999999</v>
      </c>
      <c r="C71" s="9">
        <v>147.75</v>
      </c>
      <c r="D71" s="9">
        <v>142.270004</v>
      </c>
      <c r="E71" s="9">
        <v>147.699997</v>
      </c>
      <c r="F71" s="9">
        <v>147.699997</v>
      </c>
      <c r="G71" s="5">
        <v>68226800</v>
      </c>
      <c r="I71" s="26">
        <v>68</v>
      </c>
      <c r="J71" s="9">
        <f t="shared" si="11"/>
        <v>2.6759703076636842E-2</v>
      </c>
      <c r="K71" s="5">
        <f t="shared" si="12"/>
        <v>1.0267597030766369</v>
      </c>
      <c r="M71" s="26">
        <v>68</v>
      </c>
      <c r="N71" s="9">
        <f t="shared" si="9"/>
        <v>2.7120959100397184E-2</v>
      </c>
      <c r="O71" s="5">
        <f t="shared" si="13"/>
        <v>1.0271209591003971</v>
      </c>
      <c r="W71" s="26">
        <v>68</v>
      </c>
      <c r="X71" s="9">
        <f t="shared" si="10"/>
        <v>0</v>
      </c>
      <c r="Y71" s="5">
        <f t="shared" si="14"/>
        <v>0</v>
      </c>
      <c r="AD71" s="15">
        <f t="shared" si="15"/>
        <v>2.1096785161984676E-2</v>
      </c>
    </row>
    <row r="72" spans="1:30" x14ac:dyDescent="0.35">
      <c r="A72" s="29">
        <v>42853</v>
      </c>
      <c r="B72" s="9">
        <v>149.5</v>
      </c>
      <c r="C72" s="9">
        <v>153.60000600000001</v>
      </c>
      <c r="D72" s="9">
        <v>148.720001</v>
      </c>
      <c r="E72" s="9">
        <v>150.85000600000001</v>
      </c>
      <c r="F72" s="9">
        <v>150.85000600000001</v>
      </c>
      <c r="G72" s="5">
        <v>143664700</v>
      </c>
      <c r="I72" s="27">
        <v>69</v>
      </c>
      <c r="J72" s="9">
        <f t="shared" si="11"/>
        <v>2.1102836153788069E-2</v>
      </c>
      <c r="K72" s="5">
        <f t="shared" si="12"/>
        <v>1.0211028361537882</v>
      </c>
      <c r="M72" s="27">
        <v>69</v>
      </c>
      <c r="N72" s="9">
        <f t="shared" si="9"/>
        <v>2.1327075585519554E-2</v>
      </c>
      <c r="O72" s="5">
        <f t="shared" si="13"/>
        <v>1.0213270755855195</v>
      </c>
      <c r="W72" s="27">
        <v>69</v>
      </c>
      <c r="X72" s="9">
        <f t="shared" si="10"/>
        <v>0</v>
      </c>
      <c r="Y72" s="5">
        <f t="shared" si="14"/>
        <v>0</v>
      </c>
      <c r="AD72" s="15">
        <f t="shared" si="15"/>
        <v>1.5439918239135901E-2</v>
      </c>
    </row>
    <row r="73" spans="1:30" x14ac:dyDescent="0.35">
      <c r="A73" s="29">
        <v>42860</v>
      </c>
      <c r="B73" s="9">
        <v>151.449997</v>
      </c>
      <c r="C73" s="9">
        <v>152.58999600000001</v>
      </c>
      <c r="D73" s="9">
        <v>148.86000100000001</v>
      </c>
      <c r="E73" s="9">
        <v>150.03999300000001</v>
      </c>
      <c r="F73" s="9">
        <v>150.03999300000001</v>
      </c>
      <c r="G73" s="5">
        <v>74352500</v>
      </c>
      <c r="I73" s="27">
        <v>70</v>
      </c>
      <c r="J73" s="9">
        <f t="shared" si="11"/>
        <v>-5.3841268202198742E-3</v>
      </c>
      <c r="K73" s="5">
        <f t="shared" si="12"/>
        <v>0.99461587317978017</v>
      </c>
      <c r="M73" s="27">
        <v>70</v>
      </c>
      <c r="N73" s="9">
        <f t="shared" si="9"/>
        <v>-5.3696583876834438E-3</v>
      </c>
      <c r="O73" s="5">
        <f t="shared" si="13"/>
        <v>0.99463034161231656</v>
      </c>
      <c r="W73" s="27">
        <v>70</v>
      </c>
      <c r="X73" s="9">
        <f t="shared" si="10"/>
        <v>-1.1047044734872042E-2</v>
      </c>
      <c r="Y73" s="5">
        <f t="shared" si="14"/>
        <v>1.2203719737426411E-4</v>
      </c>
      <c r="AD73" s="15">
        <f t="shared" si="15"/>
        <v>1.1047044734872042E-2</v>
      </c>
    </row>
    <row r="74" spans="1:30" x14ac:dyDescent="0.35">
      <c r="A74" s="29">
        <v>42867</v>
      </c>
      <c r="B74" s="9">
        <v>150.39999399999999</v>
      </c>
      <c r="C74" s="9">
        <v>151.479996</v>
      </c>
      <c r="D74" s="9">
        <v>144.41999799999999</v>
      </c>
      <c r="E74" s="9">
        <v>147.66000399999999</v>
      </c>
      <c r="F74" s="9">
        <v>147.66000399999999</v>
      </c>
      <c r="G74" s="5">
        <v>90545400</v>
      </c>
      <c r="I74" s="26">
        <v>71</v>
      </c>
      <c r="J74" s="9">
        <f t="shared" si="11"/>
        <v>-1.598951783918191E-2</v>
      </c>
      <c r="K74" s="5">
        <f t="shared" si="12"/>
        <v>0.9840104821608181</v>
      </c>
      <c r="M74" s="26">
        <v>71</v>
      </c>
      <c r="N74" s="9">
        <f t="shared" si="9"/>
        <v>-1.5862364109814529E-2</v>
      </c>
      <c r="O74" s="5">
        <f t="shared" si="13"/>
        <v>0.98413763589018544</v>
      </c>
      <c r="W74" s="26">
        <v>71</v>
      </c>
      <c r="X74" s="9">
        <f t="shared" si="10"/>
        <v>-2.1652435753834076E-2</v>
      </c>
      <c r="Y74" s="5">
        <f t="shared" si="14"/>
        <v>4.6882797407391224E-4</v>
      </c>
      <c r="AD74" s="15">
        <f t="shared" si="15"/>
        <v>2.1652435753834076E-2</v>
      </c>
    </row>
    <row r="75" spans="1:30" x14ac:dyDescent="0.35">
      <c r="A75" s="29">
        <v>42874</v>
      </c>
      <c r="B75" s="9">
        <v>148.449997</v>
      </c>
      <c r="C75" s="9">
        <v>152.58999600000001</v>
      </c>
      <c r="D75" s="9">
        <v>147.25</v>
      </c>
      <c r="E75" s="9">
        <v>151.96000699999999</v>
      </c>
      <c r="F75" s="9">
        <v>151.96000699999999</v>
      </c>
      <c r="G75" s="5">
        <v>79346200</v>
      </c>
      <c r="I75" s="26">
        <v>72</v>
      </c>
      <c r="J75" s="9">
        <f t="shared" si="11"/>
        <v>2.8705013663899527E-2</v>
      </c>
      <c r="K75" s="5">
        <f t="shared" si="12"/>
        <v>1.0287050136638995</v>
      </c>
      <c r="M75" s="26">
        <v>72</v>
      </c>
      <c r="N75" s="9">
        <f t="shared" si="9"/>
        <v>2.9120973069999403E-2</v>
      </c>
      <c r="O75" s="5">
        <f t="shared" si="13"/>
        <v>1.0291209730699995</v>
      </c>
      <c r="W75" s="26">
        <v>72</v>
      </c>
      <c r="X75" s="9">
        <f t="shared" si="10"/>
        <v>0</v>
      </c>
      <c r="Y75" s="5">
        <f t="shared" si="14"/>
        <v>0</v>
      </c>
      <c r="AD75" s="15">
        <f t="shared" si="15"/>
        <v>2.3042095749247357E-2</v>
      </c>
    </row>
    <row r="76" spans="1:30" x14ac:dyDescent="0.35">
      <c r="A76" s="29">
        <v>42881</v>
      </c>
      <c r="B76" s="9">
        <v>152.229996</v>
      </c>
      <c r="C76" s="9">
        <v>153.35000600000001</v>
      </c>
      <c r="D76" s="9">
        <v>150.300003</v>
      </c>
      <c r="E76" s="9">
        <v>151.529999</v>
      </c>
      <c r="F76" s="9">
        <v>151.529999</v>
      </c>
      <c r="G76" s="5">
        <v>60776700</v>
      </c>
      <c r="I76" s="26">
        <v>73</v>
      </c>
      <c r="J76" s="9">
        <f t="shared" si="11"/>
        <v>-2.8337558354599034E-3</v>
      </c>
      <c r="K76" s="5">
        <f t="shared" si="12"/>
        <v>0.99716624416454014</v>
      </c>
      <c r="M76" s="26">
        <v>73</v>
      </c>
      <c r="N76" s="9">
        <f t="shared" si="9"/>
        <v>-2.8297445392983342E-3</v>
      </c>
      <c r="O76" s="5">
        <f t="shared" si="13"/>
        <v>0.9971702554607017</v>
      </c>
      <c r="W76" s="26">
        <v>73</v>
      </c>
      <c r="X76" s="9">
        <f t="shared" si="10"/>
        <v>-8.4966737501120711E-3</v>
      </c>
      <c r="Y76" s="5">
        <f t="shared" si="14"/>
        <v>7.2193464815843521E-5</v>
      </c>
      <c r="AD76" s="15">
        <f t="shared" si="15"/>
        <v>8.4966737501120711E-3</v>
      </c>
    </row>
    <row r="77" spans="1:30" x14ac:dyDescent="0.35">
      <c r="A77" s="29">
        <v>42888</v>
      </c>
      <c r="B77" s="9">
        <v>151.85000600000001</v>
      </c>
      <c r="C77" s="9">
        <v>154.729996</v>
      </c>
      <c r="D77" s="9">
        <v>151.300003</v>
      </c>
      <c r="E77" s="9">
        <v>154.71000699999999</v>
      </c>
      <c r="F77" s="9">
        <v>154.71000699999999</v>
      </c>
      <c r="G77" s="5">
        <v>72618300</v>
      </c>
      <c r="I77" s="27">
        <v>74</v>
      </c>
      <c r="J77" s="9">
        <f t="shared" si="11"/>
        <v>2.07688234282025E-2</v>
      </c>
      <c r="K77" s="5">
        <f t="shared" si="12"/>
        <v>1.0207688234282024</v>
      </c>
      <c r="M77" s="27">
        <v>74</v>
      </c>
      <c r="N77" s="9">
        <f t="shared" si="9"/>
        <v>2.0985996310869021E-2</v>
      </c>
      <c r="O77" s="5">
        <f t="shared" si="13"/>
        <v>1.0209859963108689</v>
      </c>
      <c r="W77" s="27">
        <v>74</v>
      </c>
      <c r="X77" s="9">
        <f t="shared" si="10"/>
        <v>0</v>
      </c>
      <c r="Y77" s="5">
        <f t="shared" si="14"/>
        <v>0</v>
      </c>
      <c r="AD77" s="15">
        <f t="shared" si="15"/>
        <v>1.5105905513550332E-2</v>
      </c>
    </row>
    <row r="78" spans="1:30" x14ac:dyDescent="0.35">
      <c r="A78" s="29">
        <v>42895</v>
      </c>
      <c r="B78" s="9">
        <v>154.770004</v>
      </c>
      <c r="C78" s="9">
        <v>155.58999600000001</v>
      </c>
      <c r="D78" s="9">
        <v>144.55999800000001</v>
      </c>
      <c r="E78" s="9">
        <v>149.800003</v>
      </c>
      <c r="F78" s="9">
        <v>149.800003</v>
      </c>
      <c r="G78" s="5">
        <v>129034300</v>
      </c>
      <c r="I78" s="27">
        <v>75</v>
      </c>
      <c r="J78" s="9">
        <f t="shared" si="11"/>
        <v>-3.2251350867099043E-2</v>
      </c>
      <c r="K78" s="5">
        <f t="shared" si="12"/>
        <v>0.96774864913290093</v>
      </c>
      <c r="M78" s="27">
        <v>75</v>
      </c>
      <c r="N78" s="9">
        <f t="shared" si="9"/>
        <v>-3.1736822298766926E-2</v>
      </c>
      <c r="O78" s="5">
        <f t="shared" si="13"/>
        <v>0.96826317770123305</v>
      </c>
      <c r="W78" s="27">
        <v>75</v>
      </c>
      <c r="X78" s="9">
        <f t="shared" si="10"/>
        <v>-3.7914268781751213E-2</v>
      </c>
      <c r="Y78" s="5">
        <f t="shared" si="14"/>
        <v>1.4374917772548746E-3</v>
      </c>
      <c r="AD78" s="15">
        <f t="shared" si="15"/>
        <v>3.7914268781751213E-2</v>
      </c>
    </row>
    <row r="79" spans="1:30" x14ac:dyDescent="0.35">
      <c r="A79" s="29">
        <v>42902</v>
      </c>
      <c r="B79" s="9">
        <v>149.58999600000001</v>
      </c>
      <c r="C79" s="9">
        <v>154.550003</v>
      </c>
      <c r="D79" s="9">
        <v>148.60000600000001</v>
      </c>
      <c r="E79" s="9">
        <v>153.39999399999999</v>
      </c>
      <c r="F79" s="9">
        <v>153.39999399999999</v>
      </c>
      <c r="G79" s="5">
        <v>84698100</v>
      </c>
      <c r="I79" s="26">
        <v>76</v>
      </c>
      <c r="J79" s="9">
        <f t="shared" si="11"/>
        <v>2.3747758709904813E-2</v>
      </c>
      <c r="K79" s="5">
        <f t="shared" si="12"/>
        <v>1.0237477587099049</v>
      </c>
      <c r="M79" s="26">
        <v>76</v>
      </c>
      <c r="N79" s="9">
        <f t="shared" si="9"/>
        <v>2.4031982162243271E-2</v>
      </c>
      <c r="O79" s="5">
        <f t="shared" si="13"/>
        <v>1.0240319821622432</v>
      </c>
      <c r="W79" s="26">
        <v>76</v>
      </c>
      <c r="X79" s="9">
        <f t="shared" si="10"/>
        <v>0</v>
      </c>
      <c r="Y79" s="5">
        <f t="shared" si="14"/>
        <v>0</v>
      </c>
      <c r="AD79" s="15">
        <f t="shared" si="15"/>
        <v>1.8084840795252646E-2</v>
      </c>
    </row>
    <row r="80" spans="1:30" x14ac:dyDescent="0.35">
      <c r="A80" s="29">
        <v>42909</v>
      </c>
      <c r="B80" s="9">
        <v>152.720001</v>
      </c>
      <c r="C80" s="9">
        <v>156.5</v>
      </c>
      <c r="D80" s="9">
        <v>148.91999799999999</v>
      </c>
      <c r="E80" s="9">
        <v>151.03999300000001</v>
      </c>
      <c r="F80" s="9">
        <v>151.03999300000001</v>
      </c>
      <c r="G80" s="5">
        <v>96130100</v>
      </c>
      <c r="I80" s="26">
        <v>77</v>
      </c>
      <c r="J80" s="9">
        <f t="shared" si="11"/>
        <v>-1.5504193767875452E-2</v>
      </c>
      <c r="K80" s="5">
        <f t="shared" si="12"/>
        <v>0.98449580623212452</v>
      </c>
      <c r="M80" s="26">
        <v>77</v>
      </c>
      <c r="N80" s="9">
        <f t="shared" si="9"/>
        <v>-1.5384622505265436E-2</v>
      </c>
      <c r="O80" s="5">
        <f t="shared" si="13"/>
        <v>0.9846153774947346</v>
      </c>
      <c r="W80" s="26">
        <v>77</v>
      </c>
      <c r="X80" s="9">
        <f t="shared" si="10"/>
        <v>-2.116711168252762E-2</v>
      </c>
      <c r="Y80" s="5">
        <f t="shared" si="14"/>
        <v>4.4804661698059727E-4</v>
      </c>
      <c r="AD80" s="15">
        <f t="shared" si="15"/>
        <v>2.116711168252762E-2</v>
      </c>
    </row>
    <row r="81" spans="1:30" x14ac:dyDescent="0.35">
      <c r="A81" s="29">
        <v>42916</v>
      </c>
      <c r="B81" s="9">
        <v>151.89999399999999</v>
      </c>
      <c r="C81" s="9">
        <v>152.14999399999999</v>
      </c>
      <c r="D81" s="9">
        <v>147.800003</v>
      </c>
      <c r="E81" s="9">
        <v>148.820007</v>
      </c>
      <c r="F81" s="9">
        <v>148.820007</v>
      </c>
      <c r="G81" s="5">
        <v>60814800</v>
      </c>
      <c r="I81" s="26">
        <v>78</v>
      </c>
      <c r="J81" s="9">
        <f t="shared" si="11"/>
        <v>-1.4807087046047808E-2</v>
      </c>
      <c r="K81" s="5">
        <f t="shared" si="12"/>
        <v>0.98519291295395217</v>
      </c>
      <c r="M81" s="26">
        <v>78</v>
      </c>
      <c r="N81" s="9">
        <f t="shared" si="9"/>
        <v>-1.4698001210844903E-2</v>
      </c>
      <c r="O81" s="5">
        <f t="shared" si="13"/>
        <v>0.98530199878915514</v>
      </c>
      <c r="W81" s="26">
        <v>78</v>
      </c>
      <c r="X81" s="9">
        <f t="shared" si="10"/>
        <v>-2.0470004960699978E-2</v>
      </c>
      <c r="Y81" s="5">
        <f t="shared" si="14"/>
        <v>4.1902110309108168E-4</v>
      </c>
      <c r="AD81" s="15">
        <f t="shared" si="15"/>
        <v>2.0470004960699978E-2</v>
      </c>
    </row>
    <row r="82" spans="1:30" x14ac:dyDescent="0.35">
      <c r="A82" s="29">
        <v>42923</v>
      </c>
      <c r="B82" s="9">
        <v>149.25</v>
      </c>
      <c r="C82" s="9">
        <v>159.779999</v>
      </c>
      <c r="D82" s="9">
        <v>149.19000199999999</v>
      </c>
      <c r="E82" s="9">
        <v>159.259995</v>
      </c>
      <c r="F82" s="9">
        <v>159.259995</v>
      </c>
      <c r="G82" s="5">
        <v>77330900</v>
      </c>
      <c r="I82" s="27">
        <v>79</v>
      </c>
      <c r="J82" s="9">
        <f t="shared" si="11"/>
        <v>6.7800486428292769E-2</v>
      </c>
      <c r="K82" s="5">
        <f t="shared" si="12"/>
        <v>1.0678004864282928</v>
      </c>
      <c r="M82" s="27">
        <v>79</v>
      </c>
      <c r="N82" s="9">
        <f t="shared" si="9"/>
        <v>7.0151777374933194E-2</v>
      </c>
      <c r="O82" s="5">
        <f t="shared" si="13"/>
        <v>1.0701517773749332</v>
      </c>
      <c r="W82" s="27">
        <v>79</v>
      </c>
      <c r="X82" s="9">
        <f t="shared" si="10"/>
        <v>0</v>
      </c>
      <c r="Y82" s="5">
        <f t="shared" si="14"/>
        <v>0</v>
      </c>
      <c r="AD82" s="15">
        <f t="shared" si="15"/>
        <v>6.2137568513640599E-2</v>
      </c>
    </row>
    <row r="83" spans="1:30" x14ac:dyDescent="0.35">
      <c r="A83" s="29">
        <v>42930</v>
      </c>
      <c r="B83" s="9">
        <v>160.13000500000001</v>
      </c>
      <c r="C83" s="9">
        <v>165.699997</v>
      </c>
      <c r="D83" s="9">
        <v>158.80999800000001</v>
      </c>
      <c r="E83" s="9">
        <v>164.529999</v>
      </c>
      <c r="F83" s="9">
        <v>164.529999</v>
      </c>
      <c r="G83" s="5">
        <v>97749600</v>
      </c>
      <c r="I83" s="27">
        <v>80</v>
      </c>
      <c r="J83" s="9">
        <f t="shared" si="11"/>
        <v>3.2554862886544342E-2</v>
      </c>
      <c r="K83" s="5">
        <f t="shared" si="12"/>
        <v>1.0325548628865444</v>
      </c>
      <c r="M83" s="27">
        <v>80</v>
      </c>
      <c r="N83" s="9">
        <f t="shared" si="9"/>
        <v>3.3090569919960129E-2</v>
      </c>
      <c r="O83" s="5">
        <f t="shared" si="13"/>
        <v>1.0330905699199602</v>
      </c>
      <c r="W83" s="27">
        <v>80</v>
      </c>
      <c r="X83" s="9">
        <f t="shared" si="10"/>
        <v>0</v>
      </c>
      <c r="Y83" s="5">
        <f t="shared" si="14"/>
        <v>0</v>
      </c>
      <c r="AD83" s="15">
        <f t="shared" si="15"/>
        <v>2.6891944971892172E-2</v>
      </c>
    </row>
    <row r="84" spans="1:30" x14ac:dyDescent="0.35">
      <c r="A84" s="29">
        <v>42937</v>
      </c>
      <c r="B84" s="9">
        <v>164.16000399999999</v>
      </c>
      <c r="C84" s="9">
        <v>175.490005</v>
      </c>
      <c r="D84" s="9">
        <v>163.75</v>
      </c>
      <c r="E84" s="9">
        <v>170.44000199999999</v>
      </c>
      <c r="F84" s="9">
        <v>170.44000199999999</v>
      </c>
      <c r="G84" s="5">
        <v>151641800</v>
      </c>
      <c r="I84" s="26">
        <v>81</v>
      </c>
      <c r="J84" s="9">
        <f t="shared" si="11"/>
        <v>3.5290422045406049E-2</v>
      </c>
      <c r="K84" s="5">
        <f t="shared" si="12"/>
        <v>1.035290422045406</v>
      </c>
      <c r="M84" s="26">
        <v>81</v>
      </c>
      <c r="N84" s="9">
        <f t="shared" si="9"/>
        <v>3.5920519272597755E-2</v>
      </c>
      <c r="O84" s="5">
        <f t="shared" si="13"/>
        <v>1.0359205192725978</v>
      </c>
      <c r="W84" s="26">
        <v>81</v>
      </c>
      <c r="X84" s="9">
        <f t="shared" si="10"/>
        <v>0</v>
      </c>
      <c r="Y84" s="5">
        <f t="shared" si="14"/>
        <v>0</v>
      </c>
      <c r="AD84" s="15">
        <f t="shared" si="15"/>
        <v>2.9627504130753879E-2</v>
      </c>
    </row>
    <row r="85" spans="1:30" x14ac:dyDescent="0.35">
      <c r="A85" s="29">
        <v>42944</v>
      </c>
      <c r="B85" s="9">
        <v>169.070007</v>
      </c>
      <c r="C85" s="9">
        <v>173.429993</v>
      </c>
      <c r="D85" s="9">
        <v>166.91000399999999</v>
      </c>
      <c r="E85" s="9">
        <v>168.58999600000001</v>
      </c>
      <c r="F85" s="9">
        <v>168.58999600000001</v>
      </c>
      <c r="G85" s="5">
        <v>92649100</v>
      </c>
      <c r="I85" s="26">
        <v>82</v>
      </c>
      <c r="J85" s="9">
        <f t="shared" si="11"/>
        <v>-1.0913632264535874E-2</v>
      </c>
      <c r="K85" s="5">
        <f t="shared" si="12"/>
        <v>0.9890863677354641</v>
      </c>
      <c r="M85" s="26">
        <v>82</v>
      </c>
      <c r="N85" s="9">
        <f t="shared" si="9"/>
        <v>-1.0854294639118692E-2</v>
      </c>
      <c r="O85" s="5">
        <f t="shared" si="13"/>
        <v>0.98914570536088131</v>
      </c>
      <c r="W85" s="26">
        <v>82</v>
      </c>
      <c r="X85" s="9">
        <f t="shared" si="10"/>
        <v>-1.6576550179188042E-2</v>
      </c>
      <c r="Y85" s="5">
        <f t="shared" si="14"/>
        <v>2.7478201584313908E-4</v>
      </c>
      <c r="AD85" s="15">
        <f t="shared" si="15"/>
        <v>1.6576550179188042E-2</v>
      </c>
    </row>
    <row r="86" spans="1:30" x14ac:dyDescent="0.35">
      <c r="A86" s="29">
        <v>42951</v>
      </c>
      <c r="B86" s="9">
        <v>168.970001</v>
      </c>
      <c r="C86" s="9">
        <v>173.050003</v>
      </c>
      <c r="D86" s="9">
        <v>166.85000600000001</v>
      </c>
      <c r="E86" s="9">
        <v>167.39999399999999</v>
      </c>
      <c r="F86" s="9">
        <v>167.39999399999999</v>
      </c>
      <c r="G86" s="5">
        <v>69606700</v>
      </c>
      <c r="I86" s="26">
        <v>83</v>
      </c>
      <c r="J86" s="9">
        <f t="shared" si="11"/>
        <v>-7.0835858884295564E-3</v>
      </c>
      <c r="K86" s="5">
        <f t="shared" si="12"/>
        <v>0.99291641411157039</v>
      </c>
      <c r="M86" s="26">
        <v>83</v>
      </c>
      <c r="N86" s="9">
        <f t="shared" si="9"/>
        <v>-7.0585564282237782E-3</v>
      </c>
      <c r="O86" s="5">
        <f t="shared" si="13"/>
        <v>0.99294144357177627</v>
      </c>
      <c r="W86" s="26">
        <v>83</v>
      </c>
      <c r="X86" s="9">
        <f t="shared" si="10"/>
        <v>-1.2746503803081725E-2</v>
      </c>
      <c r="Y86" s="5">
        <f t="shared" si="14"/>
        <v>1.6247335920197689E-4</v>
      </c>
      <c r="AD86" s="15">
        <f t="shared" si="15"/>
        <v>1.2746503803081725E-2</v>
      </c>
    </row>
    <row r="87" spans="1:30" x14ac:dyDescent="0.35">
      <c r="A87" s="29">
        <v>42958</v>
      </c>
      <c r="B87" s="9">
        <v>167.949997</v>
      </c>
      <c r="C87" s="9">
        <v>171.5</v>
      </c>
      <c r="D87" s="9">
        <v>166.85000600000001</v>
      </c>
      <c r="E87" s="9">
        <v>166.91000399999999</v>
      </c>
      <c r="F87" s="9">
        <v>166.91000399999999</v>
      </c>
      <c r="G87" s="5">
        <v>68470500</v>
      </c>
      <c r="I87" s="27">
        <v>84</v>
      </c>
      <c r="J87" s="9">
        <f t="shared" si="11"/>
        <v>-2.9313532577435468E-3</v>
      </c>
      <c r="K87" s="5">
        <f t="shared" si="12"/>
        <v>0.99706864674225648</v>
      </c>
      <c r="M87" s="27">
        <v>84</v>
      </c>
      <c r="N87" s="9">
        <f t="shared" si="9"/>
        <v>-2.9270610368122589E-3</v>
      </c>
      <c r="O87" s="5">
        <f t="shared" si="13"/>
        <v>0.99707293896318772</v>
      </c>
      <c r="W87" s="27">
        <v>84</v>
      </c>
      <c r="X87" s="9">
        <f t="shared" si="10"/>
        <v>-8.5942711723957146E-3</v>
      </c>
      <c r="Y87" s="5">
        <f t="shared" si="14"/>
        <v>7.3861496984672006E-5</v>
      </c>
      <c r="AD87" s="15">
        <f t="shared" si="15"/>
        <v>8.5942711723957146E-3</v>
      </c>
    </row>
    <row r="88" spans="1:30" x14ac:dyDescent="0.35">
      <c r="A88" s="29">
        <v>42965</v>
      </c>
      <c r="B88" s="9">
        <v>166.83999600000001</v>
      </c>
      <c r="C88" s="9">
        <v>169.86999499999999</v>
      </c>
      <c r="D88" s="9">
        <v>165.820007</v>
      </c>
      <c r="E88" s="9">
        <v>167.740005</v>
      </c>
      <c r="F88" s="9">
        <v>167.740005</v>
      </c>
      <c r="G88" s="5">
        <v>62279000</v>
      </c>
      <c r="I88" s="27">
        <v>85</v>
      </c>
      <c r="J88" s="9">
        <f t="shared" si="11"/>
        <v>4.960422408964358E-3</v>
      </c>
      <c r="K88" s="5">
        <f t="shared" si="12"/>
        <v>1.0049604224089643</v>
      </c>
      <c r="M88" s="27">
        <v>85</v>
      </c>
      <c r="N88" s="9">
        <f t="shared" si="9"/>
        <v>4.9727456719730837E-3</v>
      </c>
      <c r="O88" s="5">
        <f t="shared" si="13"/>
        <v>1.004972745671973</v>
      </c>
      <c r="W88" s="27">
        <v>85</v>
      </c>
      <c r="X88" s="9">
        <f t="shared" si="10"/>
        <v>-7.0249550568781023E-4</v>
      </c>
      <c r="Y88" s="5">
        <f t="shared" si="14"/>
        <v>4.9349993551157221E-7</v>
      </c>
      <c r="AD88" s="15">
        <f t="shared" si="15"/>
        <v>7.0249550568781023E-4</v>
      </c>
    </row>
    <row r="89" spans="1:30" x14ac:dyDescent="0.35">
      <c r="A89" s="29">
        <v>42972</v>
      </c>
      <c r="B89" s="9">
        <v>167.86000100000001</v>
      </c>
      <c r="C89" s="9">
        <v>172.14999399999999</v>
      </c>
      <c r="D89" s="9">
        <v>165</v>
      </c>
      <c r="E89" s="9">
        <v>171.970001</v>
      </c>
      <c r="F89" s="9">
        <v>171.970001</v>
      </c>
      <c r="G89" s="5">
        <v>60654000</v>
      </c>
      <c r="I89" s="26">
        <v>86</v>
      </c>
      <c r="J89" s="9">
        <f t="shared" si="11"/>
        <v>2.4904857446774561E-2</v>
      </c>
      <c r="K89" s="5">
        <f t="shared" si="12"/>
        <v>1.0249048574467745</v>
      </c>
      <c r="M89" s="26">
        <v>86</v>
      </c>
      <c r="N89" s="9">
        <f t="shared" si="9"/>
        <v>2.5217574066484616E-2</v>
      </c>
      <c r="O89" s="5">
        <f t="shared" si="13"/>
        <v>1.0252175740664846</v>
      </c>
      <c r="W89" s="26">
        <v>86</v>
      </c>
      <c r="X89" s="9">
        <f t="shared" si="10"/>
        <v>0</v>
      </c>
      <c r="Y89" s="5">
        <f t="shared" si="14"/>
        <v>0</v>
      </c>
      <c r="AD89" s="15">
        <f t="shared" si="15"/>
        <v>1.9241939532122394E-2</v>
      </c>
    </row>
    <row r="90" spans="1:30" x14ac:dyDescent="0.35">
      <c r="A90" s="29">
        <v>42979</v>
      </c>
      <c r="B90" s="9">
        <v>172.39999399999999</v>
      </c>
      <c r="C90" s="9">
        <v>173.30999800000001</v>
      </c>
      <c r="D90" s="9">
        <v>169.550003</v>
      </c>
      <c r="E90" s="9">
        <v>173.21000699999999</v>
      </c>
      <c r="F90" s="9">
        <v>173.21000699999999</v>
      </c>
      <c r="G90" s="5">
        <v>56844300</v>
      </c>
      <c r="I90" s="26">
        <v>87</v>
      </c>
      <c r="J90" s="9">
        <f t="shared" si="11"/>
        <v>7.1847227844831947E-3</v>
      </c>
      <c r="K90" s="5">
        <f t="shared" si="12"/>
        <v>1.0071847227844832</v>
      </c>
      <c r="M90" s="26">
        <v>87</v>
      </c>
      <c r="N90" s="9">
        <f t="shared" si="9"/>
        <v>7.2105948292690535E-3</v>
      </c>
      <c r="O90" s="5">
        <f t="shared" si="13"/>
        <v>1.0072105948292691</v>
      </c>
      <c r="W90" s="26">
        <v>87</v>
      </c>
      <c r="X90" s="9">
        <f t="shared" si="10"/>
        <v>0</v>
      </c>
      <c r="Y90" s="5">
        <f t="shared" si="14"/>
        <v>0</v>
      </c>
      <c r="AD90" s="15">
        <f t="shared" si="15"/>
        <v>1.5218048698310265E-3</v>
      </c>
    </row>
    <row r="91" spans="1:30" x14ac:dyDescent="0.35">
      <c r="A91" s="29">
        <v>42986</v>
      </c>
      <c r="B91" s="9">
        <v>173.08999600000001</v>
      </c>
      <c r="C91" s="9">
        <v>174</v>
      </c>
      <c r="D91" s="9">
        <v>170.5</v>
      </c>
      <c r="E91" s="9">
        <v>170.96000699999999</v>
      </c>
      <c r="F91" s="9">
        <v>170.96000699999999</v>
      </c>
      <c r="G91" s="5">
        <v>59291800</v>
      </c>
      <c r="I91" s="26">
        <v>88</v>
      </c>
      <c r="J91" s="9">
        <f t="shared" si="11"/>
        <v>-1.307511963941726E-2</v>
      </c>
      <c r="K91" s="5">
        <f t="shared" si="12"/>
        <v>0.98692488036058279</v>
      </c>
      <c r="M91" s="26">
        <v>88</v>
      </c>
      <c r="N91" s="9">
        <f t="shared" si="9"/>
        <v>-1.2990011599041158E-2</v>
      </c>
      <c r="O91" s="5">
        <f t="shared" si="13"/>
        <v>0.98700998840095888</v>
      </c>
      <c r="W91" s="26">
        <v>88</v>
      </c>
      <c r="X91" s="9">
        <f t="shared" si="10"/>
        <v>-1.8738037554069428E-2</v>
      </c>
      <c r="Y91" s="5">
        <f t="shared" si="14"/>
        <v>3.5111405137771618E-4</v>
      </c>
      <c r="AD91" s="15">
        <f t="shared" si="15"/>
        <v>1.8738037554069428E-2</v>
      </c>
    </row>
    <row r="92" spans="1:30" x14ac:dyDescent="0.35">
      <c r="A92" s="29">
        <v>42993</v>
      </c>
      <c r="B92" s="9">
        <v>170.88000500000001</v>
      </c>
      <c r="C92" s="9">
        <v>173.050003</v>
      </c>
      <c r="D92" s="9">
        <v>169.33999600000001</v>
      </c>
      <c r="E92" s="9">
        <v>171.11000100000001</v>
      </c>
      <c r="F92" s="9">
        <v>171.11000100000001</v>
      </c>
      <c r="G92" s="5">
        <v>65208600</v>
      </c>
      <c r="I92" s="27">
        <v>89</v>
      </c>
      <c r="J92" s="9">
        <f t="shared" si="11"/>
        <v>8.7697843193126099E-4</v>
      </c>
      <c r="K92" s="5">
        <f t="shared" si="12"/>
        <v>1.0008769784319314</v>
      </c>
      <c r="M92" s="27">
        <v>89</v>
      </c>
      <c r="N92" s="9">
        <f t="shared" si="9"/>
        <v>8.7736308995366879E-4</v>
      </c>
      <c r="O92" s="5">
        <f t="shared" si="13"/>
        <v>1.0008773630899537</v>
      </c>
      <c r="W92" s="27">
        <v>89</v>
      </c>
      <c r="X92" s="9">
        <f t="shared" si="10"/>
        <v>-4.785939482720907E-3</v>
      </c>
      <c r="Y92" s="5">
        <f t="shared" si="14"/>
        <v>2.2905216732266863E-5</v>
      </c>
      <c r="AD92" s="15">
        <f t="shared" si="15"/>
        <v>4.785939482720907E-3</v>
      </c>
    </row>
    <row r="93" spans="1:30" x14ac:dyDescent="0.35">
      <c r="A93" s="29">
        <v>43000</v>
      </c>
      <c r="B93" s="9">
        <v>170.21000699999999</v>
      </c>
      <c r="C93" s="9">
        <v>171.729996</v>
      </c>
      <c r="D93" s="9">
        <v>161.55999800000001</v>
      </c>
      <c r="E93" s="9">
        <v>168.729996</v>
      </c>
      <c r="F93" s="9">
        <v>168.729996</v>
      </c>
      <c r="G93" s="5">
        <v>108133200</v>
      </c>
      <c r="I93" s="27">
        <v>90</v>
      </c>
      <c r="J93" s="9">
        <f t="shared" si="11"/>
        <v>-1.4006849884340419E-2</v>
      </c>
      <c r="K93" s="5">
        <f t="shared" si="12"/>
        <v>0.98599315011565958</v>
      </c>
      <c r="M93" s="27">
        <v>90</v>
      </c>
      <c r="N93" s="9">
        <f t="shared" si="9"/>
        <v>-1.3909210368130446E-2</v>
      </c>
      <c r="O93" s="5">
        <f t="shared" si="13"/>
        <v>0.98609078963186958</v>
      </c>
      <c r="W93" s="27">
        <v>90</v>
      </c>
      <c r="X93" s="9">
        <f t="shared" si="10"/>
        <v>-1.9669767798992585E-2</v>
      </c>
      <c r="Y93" s="5">
        <f t="shared" si="14"/>
        <v>3.8689976526628563E-4</v>
      </c>
      <c r="AD93" s="15">
        <f t="shared" si="15"/>
        <v>1.9669767798992585E-2</v>
      </c>
    </row>
    <row r="94" spans="1:30" x14ac:dyDescent="0.35">
      <c r="A94" s="29">
        <v>43007</v>
      </c>
      <c r="B94" s="9">
        <v>168.83000200000001</v>
      </c>
      <c r="C94" s="9">
        <v>171.86999499999999</v>
      </c>
      <c r="D94" s="9">
        <v>168.28999300000001</v>
      </c>
      <c r="E94" s="9">
        <v>171.240005</v>
      </c>
      <c r="F94" s="9">
        <v>171.240005</v>
      </c>
      <c r="G94" s="5">
        <v>63631500</v>
      </c>
      <c r="I94" s="26">
        <v>91</v>
      </c>
      <c r="J94" s="9">
        <f t="shared" si="11"/>
        <v>1.4766329971797831E-2</v>
      </c>
      <c r="K94" s="5">
        <f t="shared" si="12"/>
        <v>1.0147663299717977</v>
      </c>
      <c r="M94" s="26">
        <v>91</v>
      </c>
      <c r="N94" s="9">
        <f t="shared" si="9"/>
        <v>1.4875890828563741E-2</v>
      </c>
      <c r="O94" s="5">
        <f t="shared" si="13"/>
        <v>1.0148758908285638</v>
      </c>
      <c r="W94" s="26">
        <v>91</v>
      </c>
      <c r="X94" s="9">
        <f t="shared" si="10"/>
        <v>0</v>
      </c>
      <c r="Y94" s="5">
        <f t="shared" si="14"/>
        <v>0</v>
      </c>
      <c r="AD94" s="15">
        <f t="shared" si="15"/>
        <v>9.1034120571456632E-3</v>
      </c>
    </row>
    <row r="95" spans="1:30" x14ac:dyDescent="0.35">
      <c r="A95" s="29">
        <v>43014</v>
      </c>
      <c r="B95" s="9">
        <v>170.25</v>
      </c>
      <c r="C95" s="9">
        <v>174.88000500000001</v>
      </c>
      <c r="D95" s="9">
        <v>169.75</v>
      </c>
      <c r="E95" s="9">
        <v>172.550003</v>
      </c>
      <c r="F95" s="9">
        <v>172.550003</v>
      </c>
      <c r="G95" s="5">
        <v>60670700</v>
      </c>
      <c r="I95" s="26">
        <v>92</v>
      </c>
      <c r="J95" s="9">
        <f t="shared" si="11"/>
        <v>7.620956454746892E-3</v>
      </c>
      <c r="K95" s="5">
        <f t="shared" si="12"/>
        <v>1.0076209564547469</v>
      </c>
      <c r="M95" s="26">
        <v>92</v>
      </c>
      <c r="N95" s="9">
        <f t="shared" si="9"/>
        <v>7.6500698537120887E-3</v>
      </c>
      <c r="O95" s="5">
        <f t="shared" si="13"/>
        <v>1.0076500698537121</v>
      </c>
      <c r="W95" s="26">
        <v>92</v>
      </c>
      <c r="X95" s="9">
        <f t="shared" si="10"/>
        <v>0</v>
      </c>
      <c r="Y95" s="5">
        <f t="shared" si="14"/>
        <v>0</v>
      </c>
      <c r="AD95" s="15">
        <f t="shared" si="15"/>
        <v>1.9580385400947238E-3</v>
      </c>
    </row>
    <row r="96" spans="1:30" x14ac:dyDescent="0.35">
      <c r="A96" s="29">
        <v>43021</v>
      </c>
      <c r="B96" s="9">
        <v>173.449997</v>
      </c>
      <c r="C96" s="9">
        <v>176.740005</v>
      </c>
      <c r="D96" s="9">
        <v>172.63000500000001</v>
      </c>
      <c r="E96" s="9">
        <v>174.55999800000001</v>
      </c>
      <c r="F96" s="9">
        <v>174.55999800000001</v>
      </c>
      <c r="G96" s="5">
        <v>67948000</v>
      </c>
      <c r="I96" s="26">
        <v>93</v>
      </c>
      <c r="J96" s="9">
        <f t="shared" si="11"/>
        <v>1.1581443697104982E-2</v>
      </c>
      <c r="K96" s="5">
        <f t="shared" si="12"/>
        <v>1.0115814436971049</v>
      </c>
      <c r="M96" s="26">
        <v>93</v>
      </c>
      <c r="N96" s="9">
        <f t="shared" si="9"/>
        <v>1.1648768270377854E-2</v>
      </c>
      <c r="O96" s="5">
        <f t="shared" si="13"/>
        <v>1.0116487682703779</v>
      </c>
      <c r="W96" s="26">
        <v>93</v>
      </c>
      <c r="X96" s="9">
        <f t="shared" si="10"/>
        <v>0</v>
      </c>
      <c r="Y96" s="5">
        <f t="shared" si="14"/>
        <v>0</v>
      </c>
      <c r="AD96" s="15">
        <f t="shared" si="15"/>
        <v>5.9185257824528135E-3</v>
      </c>
    </row>
    <row r="97" spans="1:30" x14ac:dyDescent="0.35">
      <c r="A97" s="29">
        <v>43028</v>
      </c>
      <c r="B97" s="9">
        <v>175.5</v>
      </c>
      <c r="C97" s="9">
        <v>175.88000500000001</v>
      </c>
      <c r="D97" s="9">
        <v>168.88999899999999</v>
      </c>
      <c r="E97" s="9">
        <v>170.63000500000001</v>
      </c>
      <c r="F97" s="9">
        <v>170.63000500000001</v>
      </c>
      <c r="G97" s="5">
        <v>66424100</v>
      </c>
      <c r="I97" s="27">
        <v>94</v>
      </c>
      <c r="J97" s="9">
        <f t="shared" si="11"/>
        <v>-2.2771011785038341E-2</v>
      </c>
      <c r="K97" s="5">
        <f t="shared" si="12"/>
        <v>0.97722898821496162</v>
      </c>
      <c r="M97" s="27">
        <v>94</v>
      </c>
      <c r="N97" s="9">
        <f t="shared" si="9"/>
        <v>-2.2513709011385278E-2</v>
      </c>
      <c r="O97" s="5">
        <f t="shared" si="13"/>
        <v>0.97748629098861473</v>
      </c>
      <c r="W97" s="27">
        <v>94</v>
      </c>
      <c r="X97" s="9">
        <f t="shared" si="10"/>
        <v>-2.8433929699690511E-2</v>
      </c>
      <c r="Y97" s="5">
        <f t="shared" si="14"/>
        <v>8.0848835816694207E-4</v>
      </c>
      <c r="AD97" s="15">
        <f t="shared" si="15"/>
        <v>2.8433929699690511E-2</v>
      </c>
    </row>
    <row r="98" spans="1:30" x14ac:dyDescent="0.35">
      <c r="A98" s="29">
        <v>43035</v>
      </c>
      <c r="B98" s="9">
        <v>174.14999399999999</v>
      </c>
      <c r="C98" s="9">
        <v>182.89999399999999</v>
      </c>
      <c r="D98" s="9">
        <v>173.89999399999999</v>
      </c>
      <c r="E98" s="9">
        <v>178.91999799999999</v>
      </c>
      <c r="F98" s="9">
        <v>178.91999799999999</v>
      </c>
      <c r="G98" s="5">
        <v>151260900</v>
      </c>
      <c r="I98" s="27">
        <v>95</v>
      </c>
      <c r="J98" s="9">
        <f t="shared" si="11"/>
        <v>4.7441268544123359E-2</v>
      </c>
      <c r="K98" s="5">
        <f t="shared" si="12"/>
        <v>1.0474412685441234</v>
      </c>
      <c r="M98" s="27">
        <v>95</v>
      </c>
      <c r="N98" s="9">
        <f t="shared" si="9"/>
        <v>4.8584614411750035E-2</v>
      </c>
      <c r="O98" s="5">
        <f t="shared" si="13"/>
        <v>1.0485846144117501</v>
      </c>
      <c r="W98" s="27">
        <v>95</v>
      </c>
      <c r="X98" s="9">
        <f t="shared" si="10"/>
        <v>0</v>
      </c>
      <c r="Y98" s="5">
        <f t="shared" si="14"/>
        <v>0</v>
      </c>
      <c r="AD98" s="15">
        <f t="shared" si="15"/>
        <v>4.1778350629471189E-2</v>
      </c>
    </row>
    <row r="99" spans="1:30" x14ac:dyDescent="0.35">
      <c r="A99" s="29">
        <v>43042</v>
      </c>
      <c r="B99" s="9">
        <v>179.28999300000001</v>
      </c>
      <c r="C99" s="9">
        <v>180.75</v>
      </c>
      <c r="D99" s="9">
        <v>176.71000699999999</v>
      </c>
      <c r="E99" s="9">
        <v>179.300003</v>
      </c>
      <c r="F99" s="9">
        <v>179.300003</v>
      </c>
      <c r="G99" s="5">
        <v>67167400</v>
      </c>
      <c r="I99" s="26">
        <v>96</v>
      </c>
      <c r="J99" s="9">
        <f t="shared" si="11"/>
        <v>2.121629956354466E-3</v>
      </c>
      <c r="K99" s="5">
        <f t="shared" si="12"/>
        <v>1.0021216299563545</v>
      </c>
      <c r="M99" s="26">
        <v>96</v>
      </c>
      <c r="N99" s="9">
        <f t="shared" si="9"/>
        <v>2.1238822057219743E-3</v>
      </c>
      <c r="O99" s="5">
        <f t="shared" si="13"/>
        <v>1.0021238822057219</v>
      </c>
      <c r="W99" s="26">
        <v>96</v>
      </c>
      <c r="X99" s="9">
        <f t="shared" si="10"/>
        <v>-3.5412879582977022E-3</v>
      </c>
      <c r="Y99" s="5">
        <f t="shared" si="14"/>
        <v>1.2540720403584308E-5</v>
      </c>
      <c r="AD99" s="15">
        <f t="shared" si="15"/>
        <v>3.5412879582977022E-3</v>
      </c>
    </row>
    <row r="100" spans="1:30" x14ac:dyDescent="0.35">
      <c r="A100" s="29">
        <v>43049</v>
      </c>
      <c r="B100" s="9">
        <v>178.35000600000001</v>
      </c>
      <c r="C100" s="9">
        <v>179.83000200000001</v>
      </c>
      <c r="D100" s="9">
        <v>176.39999399999999</v>
      </c>
      <c r="E100" s="9">
        <v>179.58999600000001</v>
      </c>
      <c r="F100" s="9">
        <v>179.58999600000001</v>
      </c>
      <c r="G100" s="5">
        <v>56040800</v>
      </c>
      <c r="I100" s="26">
        <v>97</v>
      </c>
      <c r="J100" s="9">
        <f t="shared" si="11"/>
        <v>1.6160554148682907E-3</v>
      </c>
      <c r="K100" s="5">
        <f t="shared" si="12"/>
        <v>1.0016160554148683</v>
      </c>
      <c r="M100" s="26">
        <v>97</v>
      </c>
      <c r="N100" s="9">
        <f t="shared" ref="N100:N107" si="16">(F100-F99)/F99</f>
        <v>1.6173619361289676E-3</v>
      </c>
      <c r="O100" s="5">
        <f t="shared" si="13"/>
        <v>1.001617361936129</v>
      </c>
      <c r="W100" s="26">
        <v>97</v>
      </c>
      <c r="X100" s="9">
        <f t="shared" ref="X100:X107" si="17">IF(J100&lt;$R$3,(J100-$R$3),0)</f>
        <v>-4.0468624997838775E-3</v>
      </c>
      <c r="Y100" s="5">
        <f t="shared" si="14"/>
        <v>1.6377096092157014E-5</v>
      </c>
      <c r="AD100" s="15">
        <f t="shared" si="15"/>
        <v>4.0468624997838775E-3</v>
      </c>
    </row>
    <row r="101" spans="1:30" x14ac:dyDescent="0.35">
      <c r="A101" s="29">
        <v>43056</v>
      </c>
      <c r="B101" s="9">
        <v>179.300003</v>
      </c>
      <c r="C101" s="9">
        <v>181.88999899999999</v>
      </c>
      <c r="D101" s="9">
        <v>178.10000600000001</v>
      </c>
      <c r="E101" s="9">
        <v>180.86999499999999</v>
      </c>
      <c r="F101" s="9">
        <v>180.86999499999999</v>
      </c>
      <c r="G101" s="5">
        <v>47950700</v>
      </c>
      <c r="I101" s="26">
        <v>98</v>
      </c>
      <c r="J101" s="9">
        <f t="shared" si="11"/>
        <v>7.102060767569379E-3</v>
      </c>
      <c r="K101" s="5">
        <f t="shared" si="12"/>
        <v>1.0071020607675694</v>
      </c>
      <c r="M101" s="26">
        <v>98</v>
      </c>
      <c r="N101" s="9">
        <f t="shared" si="16"/>
        <v>7.1273402110882339E-3</v>
      </c>
      <c r="O101" s="5">
        <f t="shared" si="13"/>
        <v>1.0071273402110883</v>
      </c>
      <c r="W101" s="26">
        <v>98</v>
      </c>
      <c r="X101" s="9">
        <f t="shared" si="17"/>
        <v>0</v>
      </c>
      <c r="Y101" s="5">
        <f t="shared" si="14"/>
        <v>0</v>
      </c>
      <c r="AD101" s="15">
        <f t="shared" si="15"/>
        <v>1.4391428529172108E-3</v>
      </c>
    </row>
    <row r="102" spans="1:30" x14ac:dyDescent="0.35">
      <c r="A102" s="29">
        <v>43063</v>
      </c>
      <c r="B102" s="9">
        <v>180.39999399999999</v>
      </c>
      <c r="C102" s="9">
        <v>184.25</v>
      </c>
      <c r="D102" s="9">
        <v>174</v>
      </c>
      <c r="E102" s="9">
        <v>177.179993</v>
      </c>
      <c r="F102" s="9">
        <v>177.179993</v>
      </c>
      <c r="G102" s="5">
        <v>103391600</v>
      </c>
      <c r="I102" s="27">
        <v>99</v>
      </c>
      <c r="J102" s="9">
        <f t="shared" si="11"/>
        <v>-2.0612388049218774E-2</v>
      </c>
      <c r="K102" s="5">
        <f t="shared" si="12"/>
        <v>0.97938761195078128</v>
      </c>
      <c r="M102" s="27">
        <v>99</v>
      </c>
      <c r="N102" s="9">
        <f t="shared" si="16"/>
        <v>-2.040140488752705E-2</v>
      </c>
      <c r="O102" s="5">
        <f t="shared" si="13"/>
        <v>0.97959859511247294</v>
      </c>
      <c r="W102" s="27">
        <v>99</v>
      </c>
      <c r="X102" s="9">
        <f t="shared" si="17"/>
        <v>-2.627530596387094E-2</v>
      </c>
      <c r="Y102" s="5">
        <f t="shared" si="14"/>
        <v>6.9039170349503181E-4</v>
      </c>
      <c r="AD102" s="15">
        <f t="shared" si="15"/>
        <v>2.627530596387094E-2</v>
      </c>
    </row>
    <row r="103" spans="1:30" x14ac:dyDescent="0.35">
      <c r="A103" s="29">
        <v>43070</v>
      </c>
      <c r="B103" s="9">
        <v>176.029999</v>
      </c>
      <c r="C103" s="9">
        <v>180.38999899999999</v>
      </c>
      <c r="D103" s="9">
        <v>169.009995</v>
      </c>
      <c r="E103" s="9">
        <v>180.13999899999999</v>
      </c>
      <c r="F103" s="9">
        <v>180.13999899999999</v>
      </c>
      <c r="G103" s="5">
        <v>105487100</v>
      </c>
      <c r="I103" s="27">
        <v>100</v>
      </c>
      <c r="J103" s="9">
        <f t="shared" si="11"/>
        <v>1.6568195328318481E-2</v>
      </c>
      <c r="K103" s="5">
        <f t="shared" si="12"/>
        <v>1.0165681953283185</v>
      </c>
      <c r="M103" s="27">
        <v>100</v>
      </c>
      <c r="N103" s="9">
        <f t="shared" si="16"/>
        <v>1.6706209035689448E-2</v>
      </c>
      <c r="O103" s="5">
        <f t="shared" si="13"/>
        <v>1.0167062090356895</v>
      </c>
      <c r="W103" s="27">
        <v>100</v>
      </c>
      <c r="X103" s="9">
        <f t="shared" si="17"/>
        <v>0</v>
      </c>
      <c r="Y103" s="5">
        <f t="shared" si="14"/>
        <v>0</v>
      </c>
      <c r="AD103" s="15">
        <f t="shared" si="15"/>
        <v>1.0905277413666313E-2</v>
      </c>
    </row>
    <row r="104" spans="1:30" x14ac:dyDescent="0.35">
      <c r="A104" s="29">
        <v>43077</v>
      </c>
      <c r="B104" s="9">
        <v>181.529999</v>
      </c>
      <c r="C104" s="9">
        <v>182.279999</v>
      </c>
      <c r="D104" s="9">
        <v>176.60000600000001</v>
      </c>
      <c r="E104" s="9">
        <v>178.38999899999999</v>
      </c>
      <c r="F104" s="9">
        <v>178.38999899999999</v>
      </c>
      <c r="G104" s="5">
        <v>78113200</v>
      </c>
      <c r="I104" s="26">
        <v>101</v>
      </c>
      <c r="J104" s="9">
        <f t="shared" si="11"/>
        <v>-9.762161646878079E-3</v>
      </c>
      <c r="K104" s="5">
        <f t="shared" si="12"/>
        <v>0.99023783835312196</v>
      </c>
      <c r="M104" s="26">
        <v>101</v>
      </c>
      <c r="N104" s="9">
        <f t="shared" si="16"/>
        <v>-9.7146664245290684E-3</v>
      </c>
      <c r="O104" s="5">
        <f t="shared" si="13"/>
        <v>0.99028533357547088</v>
      </c>
      <c r="W104" s="26">
        <v>101</v>
      </c>
      <c r="X104" s="9">
        <f t="shared" si="17"/>
        <v>-1.5425079561530247E-2</v>
      </c>
      <c r="Y104" s="5">
        <f t="shared" si="14"/>
        <v>2.3793307947953817E-4</v>
      </c>
      <c r="AD104" s="15">
        <f t="shared" si="15"/>
        <v>1.5425079561530247E-2</v>
      </c>
    </row>
    <row r="105" spans="1:30" x14ac:dyDescent="0.35">
      <c r="A105" s="29">
        <v>43084</v>
      </c>
      <c r="B105" s="9">
        <v>179.020004</v>
      </c>
      <c r="C105" s="9">
        <v>181.300003</v>
      </c>
      <c r="D105" s="9">
        <v>177.050003</v>
      </c>
      <c r="E105" s="9">
        <v>177.449997</v>
      </c>
      <c r="F105" s="9">
        <v>177.449997</v>
      </c>
      <c r="G105" s="5">
        <v>84110300</v>
      </c>
      <c r="I105" s="26">
        <v>102</v>
      </c>
      <c r="J105" s="9">
        <f t="shared" si="11"/>
        <v>-5.2832969711461711E-3</v>
      </c>
      <c r="K105" s="5">
        <f t="shared" si="12"/>
        <v>0.99471670302885384</v>
      </c>
      <c r="M105" s="26">
        <v>102</v>
      </c>
      <c r="N105" s="9">
        <f t="shared" si="16"/>
        <v>-5.2693649042511222E-3</v>
      </c>
      <c r="O105" s="5">
        <f t="shared" si="13"/>
        <v>0.99473063509574888</v>
      </c>
      <c r="W105" s="26">
        <v>102</v>
      </c>
      <c r="X105" s="9">
        <f t="shared" si="17"/>
        <v>-1.094621488579834E-2</v>
      </c>
      <c r="Y105" s="5">
        <f t="shared" si="14"/>
        <v>1.1981962032607317E-4</v>
      </c>
      <c r="AD105" s="15">
        <f t="shared" si="15"/>
        <v>1.094621488579834E-2</v>
      </c>
    </row>
    <row r="106" spans="1:30" x14ac:dyDescent="0.35">
      <c r="A106" s="29">
        <v>43091</v>
      </c>
      <c r="B106" s="9">
        <v>177.13999899999999</v>
      </c>
      <c r="C106" s="9">
        <v>178.94000199999999</v>
      </c>
      <c r="D106" s="9">
        <v>174.66999799999999</v>
      </c>
      <c r="E106" s="9">
        <v>177.91999799999999</v>
      </c>
      <c r="F106" s="9">
        <v>177.91999799999999</v>
      </c>
      <c r="G106" s="5">
        <v>39123700</v>
      </c>
      <c r="I106" s="26">
        <v>103</v>
      </c>
      <c r="J106" s="9">
        <f t="shared" si="11"/>
        <v>2.6451376348756365E-3</v>
      </c>
      <c r="K106" s="5">
        <f t="shared" si="12"/>
        <v>1.0026451376348757</v>
      </c>
      <c r="M106" s="26">
        <v>103</v>
      </c>
      <c r="N106" s="9">
        <f t="shared" si="16"/>
        <v>2.648639098032762E-3</v>
      </c>
      <c r="O106" s="5">
        <f t="shared" si="13"/>
        <v>1.0026486390980327</v>
      </c>
      <c r="W106" s="26">
        <v>103</v>
      </c>
      <c r="X106" s="9">
        <f t="shared" si="17"/>
        <v>-3.0177802797765317E-3</v>
      </c>
      <c r="Y106" s="5">
        <f t="shared" si="14"/>
        <v>9.1069978170081224E-6</v>
      </c>
      <c r="AD106" s="15">
        <f t="shared" si="15"/>
        <v>3.0177802797765317E-3</v>
      </c>
    </row>
    <row r="107" spans="1:30" ht="16" thickBot="1" x14ac:dyDescent="0.4">
      <c r="A107" s="30">
        <v>43098</v>
      </c>
      <c r="B107" s="11">
        <v>178</v>
      </c>
      <c r="C107" s="11">
        <v>178.85000600000001</v>
      </c>
      <c r="D107" s="11">
        <v>176.46000699999999</v>
      </c>
      <c r="E107" s="11">
        <v>176.46000699999999</v>
      </c>
      <c r="F107" s="11">
        <v>176.46000699999999</v>
      </c>
      <c r="G107" s="6">
        <v>10261500</v>
      </c>
      <c r="I107" s="28">
        <v>104</v>
      </c>
      <c r="J107" s="11">
        <f t="shared" si="11"/>
        <v>-8.2397383582055814E-3</v>
      </c>
      <c r="K107" s="6">
        <f t="shared" si="12"/>
        <v>0.99176026164179443</v>
      </c>
      <c r="M107" s="28">
        <v>104</v>
      </c>
      <c r="N107" s="11">
        <f t="shared" si="16"/>
        <v>-8.2058847595086089E-3</v>
      </c>
      <c r="O107" s="6">
        <f t="shared" si="13"/>
        <v>0.99179411524049144</v>
      </c>
      <c r="W107" s="28">
        <v>104</v>
      </c>
      <c r="X107" s="11">
        <f t="shared" si="17"/>
        <v>-1.390265627285775E-2</v>
      </c>
      <c r="Y107" s="6">
        <f t="shared" si="14"/>
        <v>1.9328385144123093E-4</v>
      </c>
      <c r="AD107" s="69">
        <f t="shared" si="15"/>
        <v>1.390265627285775E-2</v>
      </c>
    </row>
    <row r="108" spans="1:30" ht="16" thickBot="1" x14ac:dyDescent="0.4">
      <c r="AD108" s="1"/>
    </row>
    <row r="109" spans="1:30" ht="16" thickBot="1" x14ac:dyDescent="0.4">
      <c r="X109" s="1" t="s">
        <v>113</v>
      </c>
      <c r="Y109">
        <f>SUM(Y4:Y107)</f>
        <v>3.5907768267485811E-2</v>
      </c>
      <c r="AC109" s="23" t="s">
        <v>121</v>
      </c>
      <c r="AD109" s="42">
        <f>SUM(AD4:AD107)/104</f>
        <v>1.9232767527877243E-2</v>
      </c>
    </row>
    <row r="110" spans="1:30" x14ac:dyDescent="0.35">
      <c r="X110" s="1" t="s">
        <v>112</v>
      </c>
      <c r="Y110">
        <f>COUNT(Y4:Y107)-1</f>
        <v>103</v>
      </c>
    </row>
    <row r="111" spans="1:30" x14ac:dyDescent="0.35">
      <c r="X111" s="1" t="s">
        <v>86</v>
      </c>
      <c r="Y111">
        <f>Y109/Y110</f>
        <v>3.486191093930661E-4</v>
      </c>
    </row>
    <row r="112" spans="1:30" x14ac:dyDescent="0.35">
      <c r="X112" s="1" t="s">
        <v>87</v>
      </c>
      <c r="Y112">
        <f>SQRT(Y111)</f>
        <v>1.8671344605921292E-2</v>
      </c>
    </row>
    <row r="113" spans="14:15" x14ac:dyDescent="0.35">
      <c r="N113" t="s">
        <v>76</v>
      </c>
      <c r="O113">
        <v>0.20204604899788881</v>
      </c>
    </row>
    <row r="114" spans="14:15" x14ac:dyDescent="0.35">
      <c r="N114" t="s">
        <v>107</v>
      </c>
      <c r="O114">
        <v>9.0975784763600478E-2</v>
      </c>
    </row>
    <row r="115" spans="14:15" x14ac:dyDescent="0.35">
      <c r="N115" t="s">
        <v>108</v>
      </c>
      <c r="O115">
        <v>-0.11107026423428831</v>
      </c>
    </row>
  </sheetData>
  <mergeCells count="11">
    <mergeCell ref="A1:G1"/>
    <mergeCell ref="I1:K1"/>
    <mergeCell ref="M1:O1"/>
    <mergeCell ref="Q1:R1"/>
    <mergeCell ref="T1:U1"/>
    <mergeCell ref="AA1:AB1"/>
    <mergeCell ref="Q2:R2"/>
    <mergeCell ref="T2:U2"/>
    <mergeCell ref="Q7:R7"/>
    <mergeCell ref="Q21:R21"/>
    <mergeCell ref="W1:Y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115"/>
  <sheetViews>
    <sheetView workbookViewId="0">
      <selection sqref="A1:G107"/>
    </sheetView>
  </sheetViews>
  <sheetFormatPr defaultColWidth="10.6640625" defaultRowHeight="15.5" x14ac:dyDescent="0.35"/>
  <cols>
    <col min="10" max="10" width="17" bestFit="1" customWidth="1"/>
    <col min="11" max="11" width="19.33203125" bestFit="1" customWidth="1"/>
    <col min="13" max="13" width="24" bestFit="1" customWidth="1"/>
    <col min="17" max="17" width="22" bestFit="1" customWidth="1"/>
    <col min="20" max="20" width="29" bestFit="1" customWidth="1"/>
    <col min="30" max="30" width="21.6640625" bestFit="1" customWidth="1"/>
  </cols>
  <sheetData>
    <row r="1" spans="1:30" ht="16" thickBot="1" x14ac:dyDescent="0.4">
      <c r="A1" s="90" t="s">
        <v>67</v>
      </c>
      <c r="B1" s="94"/>
      <c r="C1" s="94"/>
      <c r="D1" s="94"/>
      <c r="E1" s="94"/>
      <c r="F1" s="94"/>
      <c r="G1" s="91"/>
      <c r="I1" s="90" t="s">
        <v>68</v>
      </c>
      <c r="J1" s="94"/>
      <c r="K1" s="91"/>
      <c r="M1" s="90" t="s">
        <v>69</v>
      </c>
      <c r="N1" s="94"/>
      <c r="O1" s="91"/>
      <c r="Q1" s="90" t="s">
        <v>70</v>
      </c>
      <c r="R1" s="91"/>
      <c r="T1" s="92" t="s">
        <v>69</v>
      </c>
      <c r="U1" s="93"/>
      <c r="W1" s="90" t="s">
        <v>109</v>
      </c>
      <c r="X1" s="94"/>
      <c r="Y1" s="91"/>
      <c r="AA1" s="87" t="s">
        <v>114</v>
      </c>
      <c r="AB1" s="88"/>
      <c r="AD1" s="55" t="s">
        <v>78</v>
      </c>
    </row>
    <row r="2" spans="1:30" ht="16" thickBot="1" x14ac:dyDescent="0.4">
      <c r="A2" s="31" t="s">
        <v>22</v>
      </c>
      <c r="B2" s="32" t="s">
        <v>23</v>
      </c>
      <c r="C2" s="32" t="s">
        <v>24</v>
      </c>
      <c r="D2" s="32" t="s">
        <v>25</v>
      </c>
      <c r="E2" s="32" t="s">
        <v>26</v>
      </c>
      <c r="F2" s="32" t="s">
        <v>27</v>
      </c>
      <c r="G2" s="33" t="s">
        <v>28</v>
      </c>
      <c r="I2" s="44" t="s">
        <v>32</v>
      </c>
      <c r="J2" s="45" t="s">
        <v>30</v>
      </c>
      <c r="K2" s="46" t="s">
        <v>31</v>
      </c>
      <c r="M2" s="44" t="s">
        <v>32</v>
      </c>
      <c r="N2" s="45" t="s">
        <v>30</v>
      </c>
      <c r="O2" s="46" t="s">
        <v>31</v>
      </c>
      <c r="Q2" s="90" t="s">
        <v>43</v>
      </c>
      <c r="R2" s="91"/>
      <c r="S2" s="1"/>
      <c r="T2" s="90" t="s">
        <v>43</v>
      </c>
      <c r="U2" s="91"/>
      <c r="W2" s="44" t="s">
        <v>32</v>
      </c>
      <c r="X2" s="45" t="s">
        <v>111</v>
      </c>
      <c r="Y2" s="46" t="s">
        <v>110</v>
      </c>
      <c r="AA2" s="37" t="s">
        <v>32</v>
      </c>
      <c r="AB2" s="61" t="s">
        <v>76</v>
      </c>
      <c r="AD2" s="15"/>
    </row>
    <row r="3" spans="1:30" x14ac:dyDescent="0.35">
      <c r="A3" s="29">
        <v>42370</v>
      </c>
      <c r="B3" s="9">
        <v>743</v>
      </c>
      <c r="C3" s="9">
        <v>752</v>
      </c>
      <c r="D3" s="9">
        <v>719.05999799999995</v>
      </c>
      <c r="E3" s="9">
        <v>726.39001499999995</v>
      </c>
      <c r="F3" s="9">
        <v>726.39001499999995</v>
      </c>
      <c r="G3" s="5">
        <v>10134200</v>
      </c>
      <c r="I3" s="25"/>
      <c r="J3" s="9"/>
      <c r="K3" s="5"/>
      <c r="M3" s="25"/>
      <c r="N3" s="9"/>
      <c r="O3" s="5"/>
      <c r="Q3" s="53" t="s">
        <v>71</v>
      </c>
      <c r="R3" s="52">
        <f>AVERAGE(J4:J107)</f>
        <v>3.5098454068860563E-3</v>
      </c>
      <c r="T3" s="4" t="s">
        <v>71</v>
      </c>
      <c r="U3" s="5">
        <f>AVERAGE(N4:N107)</f>
        <v>3.7778816807274287E-3</v>
      </c>
      <c r="W3" s="25"/>
      <c r="X3" s="9"/>
      <c r="Y3" s="5"/>
      <c r="AA3" s="19">
        <v>1</v>
      </c>
      <c r="AB3" s="35">
        <v>-0.1</v>
      </c>
      <c r="AD3" s="15"/>
    </row>
    <row r="4" spans="1:30" x14ac:dyDescent="0.35">
      <c r="A4" s="29">
        <v>42377</v>
      </c>
      <c r="B4" s="9">
        <v>731.45001200000002</v>
      </c>
      <c r="C4" s="9">
        <v>734.73999000000003</v>
      </c>
      <c r="D4" s="9">
        <v>689.09997599999997</v>
      </c>
      <c r="E4" s="9">
        <v>714.71997099999999</v>
      </c>
      <c r="F4" s="9">
        <v>714.71997099999999</v>
      </c>
      <c r="G4" s="5">
        <v>11292200</v>
      </c>
      <c r="I4" s="26">
        <v>1</v>
      </c>
      <c r="J4" s="9">
        <f>LN(F4/F3)</f>
        <v>-1.6196264294086622E-2</v>
      </c>
      <c r="K4" s="5">
        <f>J4+1</f>
        <v>0.9838037357059134</v>
      </c>
      <c r="M4" s="26">
        <v>1</v>
      </c>
      <c r="N4" s="9">
        <f t="shared" ref="N4:N35" si="0">(F4-F3)/F3</f>
        <v>-1.6065810045585445E-2</v>
      </c>
      <c r="O4" s="5">
        <f>N4+1</f>
        <v>0.98393418995441451</v>
      </c>
      <c r="Q4" s="54" t="s">
        <v>72</v>
      </c>
      <c r="R4" s="7">
        <f>GEOMEAN(K4:K107)-1</f>
        <v>3.2454632301877062E-3</v>
      </c>
      <c r="T4" s="4" t="s">
        <v>72</v>
      </c>
      <c r="U4" s="5">
        <f>GEOMEAN(O4:O107)-1</f>
        <v>3.5160121269102174E-3</v>
      </c>
      <c r="W4" s="26">
        <v>1</v>
      </c>
      <c r="X4" s="9">
        <f t="shared" ref="X4:X35" si="1">IF(J4&lt;$R$3,(J4-$R$3),0)</f>
        <v>-1.9706109700972679E-2</v>
      </c>
      <c r="Y4" s="5">
        <f>X4^2</f>
        <v>3.8833075954676949E-4</v>
      </c>
      <c r="AA4" s="19">
        <v>2</v>
      </c>
      <c r="AB4" s="35">
        <v>-0.09</v>
      </c>
      <c r="AD4" s="15">
        <f>ABS(J4-$R$3)</f>
        <v>1.9706109700972679E-2</v>
      </c>
    </row>
    <row r="5" spans="1:30" x14ac:dyDescent="0.35">
      <c r="A5" s="29">
        <v>42384</v>
      </c>
      <c r="B5" s="9">
        <v>692.28997800000002</v>
      </c>
      <c r="C5" s="9">
        <v>719.19000200000005</v>
      </c>
      <c r="D5" s="9">
        <v>673.26000999999997</v>
      </c>
      <c r="E5" s="9">
        <v>706.59002699999996</v>
      </c>
      <c r="F5" s="9">
        <v>706.59002699999996</v>
      </c>
      <c r="G5" s="5">
        <v>11733400</v>
      </c>
      <c r="I5" s="26">
        <v>2</v>
      </c>
      <c r="J5" s="9">
        <f t="shared" ref="J5:J68" si="2">LN(F5/F4)</f>
        <v>-1.1440196270401918E-2</v>
      </c>
      <c r="K5" s="5">
        <f t="shared" ref="K5:K68" si="3">J5+1</f>
        <v>0.98855980372959806</v>
      </c>
      <c r="M5" s="26">
        <v>2</v>
      </c>
      <c r="N5" s="9">
        <f t="shared" si="0"/>
        <v>-1.1375006058141929E-2</v>
      </c>
      <c r="O5" s="5">
        <f t="shared" ref="O5:O68" si="4">N5+1</f>
        <v>0.9886249939418581</v>
      </c>
      <c r="Q5" s="26" t="s">
        <v>73</v>
      </c>
      <c r="R5" s="35">
        <f>MEDIAN(J4:J107)</f>
        <v>4.4065824018681525E-3</v>
      </c>
      <c r="T5" s="19" t="s">
        <v>73</v>
      </c>
      <c r="U5" s="5">
        <f>MEDIAN(N4:N107)</f>
        <v>4.4163486811304494E-3</v>
      </c>
      <c r="W5" s="26">
        <v>2</v>
      </c>
      <c r="X5" s="9">
        <f t="shared" si="1"/>
        <v>-1.4950041677287973E-2</v>
      </c>
      <c r="Y5" s="5">
        <f t="shared" ref="Y5:Y68" si="5">X5^2</f>
        <v>2.2350374615264738E-4</v>
      </c>
      <c r="AA5" s="19">
        <v>3</v>
      </c>
      <c r="AB5" s="35">
        <v>-0.08</v>
      </c>
      <c r="AD5" s="15">
        <f t="shared" ref="AD5:AD68" si="6">ABS(J5-$R$3)</f>
        <v>1.4950041677287973E-2</v>
      </c>
    </row>
    <row r="6" spans="1:30" ht="16" thickBot="1" x14ac:dyDescent="0.4">
      <c r="A6" s="29">
        <v>42391</v>
      </c>
      <c r="B6" s="9">
        <v>723.59997599999997</v>
      </c>
      <c r="C6" s="9">
        <v>733.69000200000005</v>
      </c>
      <c r="D6" s="9">
        <v>694.39001499999995</v>
      </c>
      <c r="E6" s="9">
        <v>730.96002199999998</v>
      </c>
      <c r="F6" s="9">
        <v>730.96002199999998</v>
      </c>
      <c r="G6" s="5">
        <v>9918400</v>
      </c>
      <c r="I6" s="26">
        <v>3</v>
      </c>
      <c r="J6" s="9">
        <f t="shared" si="2"/>
        <v>3.3908148029695218E-2</v>
      </c>
      <c r="K6" s="5">
        <f t="shared" si="3"/>
        <v>1.0339081480296952</v>
      </c>
      <c r="M6" s="26">
        <v>3</v>
      </c>
      <c r="N6" s="9">
        <f t="shared" si="0"/>
        <v>3.4489582457692992E-2</v>
      </c>
      <c r="O6" s="5">
        <f t="shared" si="4"/>
        <v>1.034489582457693</v>
      </c>
      <c r="Q6" s="43" t="s">
        <v>74</v>
      </c>
      <c r="R6" s="36" t="e">
        <f>MODE(J4:J107)</f>
        <v>#N/A</v>
      </c>
      <c r="S6" s="1"/>
      <c r="T6" s="37" t="s">
        <v>74</v>
      </c>
      <c r="U6" s="6" t="e">
        <f>MODE(N4:N107)</f>
        <v>#N/A</v>
      </c>
      <c r="W6" s="26">
        <v>3</v>
      </c>
      <c r="X6" s="9">
        <f t="shared" si="1"/>
        <v>0</v>
      </c>
      <c r="Y6" s="5">
        <f t="shared" si="5"/>
        <v>0</v>
      </c>
      <c r="AA6" s="19">
        <v>4</v>
      </c>
      <c r="AB6" s="35">
        <v>-7.0000000000000007E-2</v>
      </c>
      <c r="AD6" s="15">
        <f t="shared" si="6"/>
        <v>3.039830262280916E-2</v>
      </c>
    </row>
    <row r="7" spans="1:30" ht="16" thickBot="1" x14ac:dyDescent="0.4">
      <c r="A7" s="29">
        <v>42398</v>
      </c>
      <c r="B7" s="9">
        <v>731.53002900000001</v>
      </c>
      <c r="C7" s="9">
        <v>789.86999500000002</v>
      </c>
      <c r="D7" s="9">
        <v>701.85998500000005</v>
      </c>
      <c r="E7" s="9">
        <v>708.01000999999997</v>
      </c>
      <c r="F7" s="9">
        <v>708.01000999999997</v>
      </c>
      <c r="G7" s="5">
        <v>26278500</v>
      </c>
      <c r="I7" s="27">
        <v>4</v>
      </c>
      <c r="J7" s="9">
        <f t="shared" si="2"/>
        <v>-3.1900536775918517E-2</v>
      </c>
      <c r="K7" s="5">
        <f t="shared" si="3"/>
        <v>0.96809946322408147</v>
      </c>
      <c r="M7" s="27">
        <v>4</v>
      </c>
      <c r="N7" s="9">
        <f t="shared" si="0"/>
        <v>-3.1397082342760486E-2</v>
      </c>
      <c r="O7" s="5">
        <f t="shared" si="4"/>
        <v>0.96860291765723949</v>
      </c>
      <c r="Q7" s="90" t="s">
        <v>45</v>
      </c>
      <c r="R7" s="91"/>
      <c r="U7" s="3"/>
      <c r="V7" s="3"/>
      <c r="W7" s="27">
        <v>4</v>
      </c>
      <c r="X7" s="9">
        <f t="shared" si="1"/>
        <v>-3.5410382182804574E-2</v>
      </c>
      <c r="Y7" s="5">
        <f t="shared" si="5"/>
        <v>1.2538951663322835E-3</v>
      </c>
      <c r="AA7" s="19">
        <v>5</v>
      </c>
      <c r="AB7" s="35">
        <v>-0.06</v>
      </c>
      <c r="AD7" s="15">
        <f t="shared" si="6"/>
        <v>3.5410382182804574E-2</v>
      </c>
    </row>
    <row r="8" spans="1:30" x14ac:dyDescent="0.35">
      <c r="A8" s="29">
        <v>42405</v>
      </c>
      <c r="B8" s="9">
        <v>703.86999500000002</v>
      </c>
      <c r="C8" s="9">
        <v>703.98999000000003</v>
      </c>
      <c r="D8" s="9">
        <v>663.05999799999995</v>
      </c>
      <c r="E8" s="9">
        <v>683.10998500000005</v>
      </c>
      <c r="F8" s="9">
        <v>683.10998500000005</v>
      </c>
      <c r="G8" s="5">
        <v>18619400</v>
      </c>
      <c r="I8" s="27">
        <v>5</v>
      </c>
      <c r="J8" s="9">
        <f t="shared" si="2"/>
        <v>-3.5802353194522282E-2</v>
      </c>
      <c r="K8" s="5">
        <f t="shared" si="3"/>
        <v>0.9641976468054777</v>
      </c>
      <c r="M8" s="27">
        <v>5</v>
      </c>
      <c r="N8" s="9">
        <f t="shared" si="0"/>
        <v>-3.5169029601714127E-2</v>
      </c>
      <c r="O8" s="5">
        <f t="shared" si="4"/>
        <v>0.96483097039828591</v>
      </c>
      <c r="Q8" s="16" t="s">
        <v>76</v>
      </c>
      <c r="R8" s="39">
        <f>MAX(J4:J107)-MIN(J4:J107)</f>
        <v>0.15761897385817475</v>
      </c>
      <c r="U8" s="3"/>
      <c r="V8" s="3"/>
      <c r="W8" s="27">
        <v>5</v>
      </c>
      <c r="X8" s="9">
        <f t="shared" si="1"/>
        <v>-3.9312198601408339E-2</v>
      </c>
      <c r="Y8" s="5">
        <f t="shared" si="5"/>
        <v>1.5454489588765717E-3</v>
      </c>
      <c r="AA8" s="19">
        <v>6</v>
      </c>
      <c r="AB8" s="35">
        <v>-0.05</v>
      </c>
      <c r="AD8" s="15">
        <f t="shared" si="6"/>
        <v>3.9312198601408339E-2</v>
      </c>
    </row>
    <row r="9" spans="1:30" x14ac:dyDescent="0.35">
      <c r="A9" s="29">
        <v>42412</v>
      </c>
      <c r="B9" s="9">
        <v>690.26000999999997</v>
      </c>
      <c r="C9" s="9">
        <v>712.34997599999997</v>
      </c>
      <c r="D9" s="9">
        <v>678.59997599999997</v>
      </c>
      <c r="E9" s="9">
        <v>697.34997599999997</v>
      </c>
      <c r="F9" s="9">
        <v>697.34997599999997</v>
      </c>
      <c r="G9" s="5">
        <v>9037200</v>
      </c>
      <c r="I9" s="26">
        <v>6</v>
      </c>
      <c r="J9" s="9">
        <f t="shared" si="2"/>
        <v>2.063152357136935E-2</v>
      </c>
      <c r="K9" s="5">
        <f t="shared" si="3"/>
        <v>1.0206315235713694</v>
      </c>
      <c r="M9" s="26">
        <v>6</v>
      </c>
      <c r="N9" s="9">
        <f t="shared" si="0"/>
        <v>2.0845824702737902E-2</v>
      </c>
      <c r="O9" s="5">
        <f t="shared" si="4"/>
        <v>1.0208458247027379</v>
      </c>
      <c r="Q9" s="19" t="s">
        <v>107</v>
      </c>
      <c r="R9" s="35">
        <f>MAX(J4:J107)</f>
        <v>6.3601536336410511E-2</v>
      </c>
      <c r="U9" s="3"/>
      <c r="V9" s="3"/>
      <c r="W9" s="26">
        <v>6</v>
      </c>
      <c r="X9" s="9">
        <f t="shared" si="1"/>
        <v>0</v>
      </c>
      <c r="Y9" s="5">
        <f t="shared" si="5"/>
        <v>0</v>
      </c>
      <c r="AA9" s="19">
        <v>7</v>
      </c>
      <c r="AB9" s="35">
        <v>-0.04</v>
      </c>
      <c r="AD9" s="15">
        <f t="shared" si="6"/>
        <v>1.7121678164483293E-2</v>
      </c>
    </row>
    <row r="10" spans="1:30" x14ac:dyDescent="0.35">
      <c r="A10" s="29">
        <v>42419</v>
      </c>
      <c r="B10" s="9">
        <v>695.03002900000001</v>
      </c>
      <c r="C10" s="9">
        <v>713.23999000000003</v>
      </c>
      <c r="D10" s="9">
        <v>680.78002900000001</v>
      </c>
      <c r="E10" s="9">
        <v>705.75</v>
      </c>
      <c r="F10" s="9">
        <v>705.75</v>
      </c>
      <c r="G10" s="5">
        <v>9143900</v>
      </c>
      <c r="I10" s="26">
        <v>7</v>
      </c>
      <c r="J10" s="9">
        <f t="shared" si="2"/>
        <v>1.1973664744899297E-2</v>
      </c>
      <c r="K10" s="5">
        <f t="shared" si="3"/>
        <v>1.0119736647448994</v>
      </c>
      <c r="M10" s="26">
        <v>7</v>
      </c>
      <c r="N10" s="9">
        <f t="shared" si="0"/>
        <v>1.2045636035126258E-2</v>
      </c>
      <c r="O10" s="5">
        <f t="shared" si="4"/>
        <v>1.0120456360351262</v>
      </c>
      <c r="Q10" s="19" t="s">
        <v>108</v>
      </c>
      <c r="R10" s="35">
        <f>MIN(J5:J108)</f>
        <v>-9.4017437521764252E-2</v>
      </c>
      <c r="U10" s="3"/>
      <c r="V10" s="3"/>
      <c r="W10" s="26">
        <v>7</v>
      </c>
      <c r="X10" s="9">
        <f t="shared" si="1"/>
        <v>0</v>
      </c>
      <c r="Y10" s="5">
        <f t="shared" si="5"/>
        <v>0</v>
      </c>
      <c r="AA10" s="19">
        <v>8</v>
      </c>
      <c r="AB10" s="35">
        <v>-0.03</v>
      </c>
      <c r="AD10" s="15">
        <f t="shared" si="6"/>
        <v>8.4638193380132398E-3</v>
      </c>
    </row>
    <row r="11" spans="1:30" x14ac:dyDescent="0.35">
      <c r="A11" s="29">
        <v>42426</v>
      </c>
      <c r="B11" s="9">
        <v>708.580017</v>
      </c>
      <c r="C11" s="9">
        <v>720</v>
      </c>
      <c r="D11" s="9">
        <v>697.67999299999997</v>
      </c>
      <c r="E11" s="9">
        <v>712.419983</v>
      </c>
      <c r="F11" s="9">
        <v>712.419983</v>
      </c>
      <c r="G11" s="5">
        <v>10461800</v>
      </c>
      <c r="I11" s="26">
        <v>8</v>
      </c>
      <c r="J11" s="9">
        <f t="shared" si="2"/>
        <v>9.4065341411740146E-3</v>
      </c>
      <c r="K11" s="5">
        <f t="shared" si="3"/>
        <v>1.009406534141174</v>
      </c>
      <c r="M11" s="26">
        <v>8</v>
      </c>
      <c r="N11" s="9">
        <f t="shared" si="0"/>
        <v>9.4509146298264284E-3</v>
      </c>
      <c r="O11" s="5">
        <f t="shared" si="4"/>
        <v>1.0094509146298265</v>
      </c>
      <c r="Q11" s="19" t="s">
        <v>78</v>
      </c>
      <c r="R11" s="35">
        <f>AD109</f>
        <v>1.7258736800657412E-2</v>
      </c>
      <c r="U11" s="3"/>
      <c r="V11" s="3"/>
      <c r="W11" s="26">
        <v>8</v>
      </c>
      <c r="X11" s="9">
        <f t="shared" si="1"/>
        <v>0</v>
      </c>
      <c r="Y11" s="5">
        <f t="shared" si="5"/>
        <v>0</v>
      </c>
      <c r="AA11" s="19">
        <v>9</v>
      </c>
      <c r="AB11" s="35">
        <v>-0.02</v>
      </c>
      <c r="AD11" s="15">
        <f t="shared" si="6"/>
        <v>5.8966887342879583E-3</v>
      </c>
    </row>
    <row r="12" spans="1:30" x14ac:dyDescent="0.35">
      <c r="A12" s="29">
        <v>42433</v>
      </c>
      <c r="B12" s="9">
        <v>714.98999000000003</v>
      </c>
      <c r="C12" s="9">
        <v>716.48999000000003</v>
      </c>
      <c r="D12" s="9">
        <v>685.34002699999996</v>
      </c>
      <c r="E12" s="9">
        <v>712.82000700000003</v>
      </c>
      <c r="F12" s="9">
        <v>712.82000700000003</v>
      </c>
      <c r="G12" s="5">
        <v>11284400</v>
      </c>
      <c r="I12" s="27">
        <v>9</v>
      </c>
      <c r="J12" s="9">
        <f t="shared" si="2"/>
        <v>5.6134266974111971E-4</v>
      </c>
      <c r="K12" s="5">
        <f t="shared" si="3"/>
        <v>1.0005613426697411</v>
      </c>
      <c r="M12" s="27">
        <v>9</v>
      </c>
      <c r="N12" s="9">
        <f t="shared" si="0"/>
        <v>5.6150025202203002E-4</v>
      </c>
      <c r="O12" s="5">
        <f t="shared" si="4"/>
        <v>1.0005615002520221</v>
      </c>
      <c r="Q12" s="19" t="s">
        <v>97</v>
      </c>
      <c r="R12" s="35">
        <f>STDEV(J4:J107)</f>
        <v>2.3012916170238342E-2</v>
      </c>
      <c r="W12" s="27">
        <v>9</v>
      </c>
      <c r="X12" s="9">
        <f t="shared" si="1"/>
        <v>-2.9485027371449367E-3</v>
      </c>
      <c r="Y12" s="5">
        <f t="shared" si="5"/>
        <v>8.6936683909511826E-6</v>
      </c>
      <c r="AA12" s="19">
        <v>10</v>
      </c>
      <c r="AB12" s="35">
        <v>-0.01</v>
      </c>
      <c r="AD12" s="15">
        <f t="shared" si="6"/>
        <v>2.9485027371449367E-3</v>
      </c>
    </row>
    <row r="13" spans="1:30" x14ac:dyDescent="0.35">
      <c r="A13" s="29">
        <v>42440</v>
      </c>
      <c r="B13" s="9">
        <v>720</v>
      </c>
      <c r="C13" s="9">
        <v>743.07000700000003</v>
      </c>
      <c r="D13" s="9">
        <v>717.125</v>
      </c>
      <c r="E13" s="9">
        <v>737.78002900000001</v>
      </c>
      <c r="F13" s="9">
        <v>737.78002900000001</v>
      </c>
      <c r="G13" s="5">
        <v>8895300</v>
      </c>
      <c r="I13" s="27">
        <v>10</v>
      </c>
      <c r="J13" s="9">
        <f t="shared" si="2"/>
        <v>3.4416772540512668E-2</v>
      </c>
      <c r="K13" s="5">
        <f t="shared" si="3"/>
        <v>1.0344167725405127</v>
      </c>
      <c r="M13" s="27">
        <v>10</v>
      </c>
      <c r="N13" s="9">
        <f t="shared" si="0"/>
        <v>3.501588304886058E-2</v>
      </c>
      <c r="O13" s="5">
        <f t="shared" si="4"/>
        <v>1.0350158830488605</v>
      </c>
      <c r="Q13" s="19" t="s">
        <v>99</v>
      </c>
      <c r="R13" s="35">
        <f>VAR(J4:J107)</f>
        <v>5.2959431065841738E-4</v>
      </c>
      <c r="W13" s="27">
        <v>10</v>
      </c>
      <c r="X13" s="9">
        <f t="shared" si="1"/>
        <v>0</v>
      </c>
      <c r="Y13" s="5">
        <f t="shared" si="5"/>
        <v>0</v>
      </c>
      <c r="AA13" s="19">
        <v>11</v>
      </c>
      <c r="AB13" s="35">
        <v>0</v>
      </c>
      <c r="AD13" s="15">
        <f t="shared" si="6"/>
        <v>3.090692713362661E-2</v>
      </c>
    </row>
    <row r="14" spans="1:30" x14ac:dyDescent="0.35">
      <c r="A14" s="29">
        <v>42447</v>
      </c>
      <c r="B14" s="9">
        <v>741.85998500000005</v>
      </c>
      <c r="C14" s="9">
        <v>745.71997099999999</v>
      </c>
      <c r="D14" s="9">
        <v>731</v>
      </c>
      <c r="E14" s="9">
        <v>735.29998799999998</v>
      </c>
      <c r="F14" s="9">
        <v>735.29998799999998</v>
      </c>
      <c r="G14" s="5">
        <v>9113900</v>
      </c>
      <c r="I14" s="26">
        <v>11</v>
      </c>
      <c r="J14" s="9">
        <f t="shared" si="2"/>
        <v>-3.3671536027194832E-3</v>
      </c>
      <c r="K14" s="5">
        <f t="shared" si="3"/>
        <v>0.99663284639728056</v>
      </c>
      <c r="M14" s="26">
        <v>11</v>
      </c>
      <c r="N14" s="9">
        <f t="shared" si="0"/>
        <v>-3.3614910983176373E-3</v>
      </c>
      <c r="O14" s="5">
        <f t="shared" si="4"/>
        <v>0.99663850890168237</v>
      </c>
      <c r="Q14" s="19" t="s">
        <v>87</v>
      </c>
      <c r="R14" s="5">
        <f>Y112</f>
        <v>1.7327692969999208E-2</v>
      </c>
      <c r="T14" t="str">
        <f>IF(R12&gt;R14,"Standard Deviation overstates risk"," ")</f>
        <v>Standard Deviation overstates risk</v>
      </c>
      <c r="W14" s="26">
        <v>11</v>
      </c>
      <c r="X14" s="9">
        <f t="shared" si="1"/>
        <v>-6.8769990096055394E-3</v>
      </c>
      <c r="Y14" s="5">
        <f t="shared" si="5"/>
        <v>4.7293115378115573E-5</v>
      </c>
      <c r="AA14" s="19">
        <v>12</v>
      </c>
      <c r="AB14" s="35">
        <v>0.01</v>
      </c>
      <c r="AD14" s="15">
        <f t="shared" si="6"/>
        <v>6.8769990096055394E-3</v>
      </c>
    </row>
    <row r="15" spans="1:30" x14ac:dyDescent="0.35">
      <c r="A15" s="29">
        <v>42454</v>
      </c>
      <c r="B15" s="9">
        <v>736.78997800000002</v>
      </c>
      <c r="C15" s="9">
        <v>757.88000499999998</v>
      </c>
      <c r="D15" s="9">
        <v>728.76000999999997</v>
      </c>
      <c r="E15" s="9">
        <v>744.95001200000002</v>
      </c>
      <c r="F15" s="9">
        <v>744.95001200000002</v>
      </c>
      <c r="G15" s="5">
        <v>6704600</v>
      </c>
      <c r="I15" s="26">
        <v>12</v>
      </c>
      <c r="J15" s="9">
        <f t="shared" si="2"/>
        <v>1.3038555259504855E-2</v>
      </c>
      <c r="K15" s="5">
        <f t="shared" si="3"/>
        <v>1.0130385552595049</v>
      </c>
      <c r="M15" s="26">
        <v>12</v>
      </c>
      <c r="N15" s="9">
        <f t="shared" si="0"/>
        <v>1.3123927862759642E-2</v>
      </c>
      <c r="O15" s="5">
        <f t="shared" si="4"/>
        <v>1.0131239278627597</v>
      </c>
      <c r="Q15" s="19" t="s">
        <v>86</v>
      </c>
      <c r="R15" s="35">
        <f>Y111</f>
        <v>3.0024894366255996E-4</v>
      </c>
      <c r="U15" s="3"/>
      <c r="V15" s="3"/>
      <c r="W15" s="26">
        <v>12</v>
      </c>
      <c r="X15" s="9">
        <f t="shared" si="1"/>
        <v>0</v>
      </c>
      <c r="Y15" s="5">
        <f t="shared" si="5"/>
        <v>0</v>
      </c>
      <c r="AA15" s="19">
        <v>13</v>
      </c>
      <c r="AB15" s="35">
        <v>0.02</v>
      </c>
      <c r="AD15" s="15">
        <f t="shared" si="6"/>
        <v>9.5287098526187983E-3</v>
      </c>
    </row>
    <row r="16" spans="1:30" x14ac:dyDescent="0.35">
      <c r="A16" s="29">
        <v>42461</v>
      </c>
      <c r="B16" s="9">
        <v>738.59997599999997</v>
      </c>
      <c r="C16" s="9">
        <v>752.79998799999998</v>
      </c>
      <c r="D16" s="9">
        <v>735.36999500000002</v>
      </c>
      <c r="E16" s="9">
        <v>740.28002900000001</v>
      </c>
      <c r="F16" s="9">
        <v>740.28002900000001</v>
      </c>
      <c r="G16" s="5">
        <v>6346600</v>
      </c>
      <c r="I16" s="26">
        <v>13</v>
      </c>
      <c r="J16" s="9">
        <f t="shared" si="2"/>
        <v>-6.2885859578984812E-3</v>
      </c>
      <c r="K16" s="5">
        <f t="shared" si="3"/>
        <v>0.9937114140421015</v>
      </c>
      <c r="M16" s="26">
        <v>13</v>
      </c>
      <c r="N16" s="9">
        <f t="shared" si="0"/>
        <v>-6.2688541845409111E-3</v>
      </c>
      <c r="O16" s="5">
        <f t="shared" si="4"/>
        <v>0.99373114581545907</v>
      </c>
      <c r="Q16" s="19" t="s">
        <v>89</v>
      </c>
      <c r="R16" s="5">
        <f>R12/R3</f>
        <v>6.5566751530106453</v>
      </c>
      <c r="W16" s="26">
        <v>13</v>
      </c>
      <c r="X16" s="9">
        <f t="shared" si="1"/>
        <v>-9.7984313647845375E-3</v>
      </c>
      <c r="Y16" s="5">
        <f t="shared" si="5"/>
        <v>9.6009257210393373E-5</v>
      </c>
      <c r="AA16" s="19">
        <v>14</v>
      </c>
      <c r="AB16" s="35">
        <v>0.03</v>
      </c>
      <c r="AD16" s="15">
        <f t="shared" si="6"/>
        <v>9.7984313647845375E-3</v>
      </c>
    </row>
    <row r="17" spans="1:30" x14ac:dyDescent="0.35">
      <c r="A17" s="29">
        <v>42468</v>
      </c>
      <c r="B17" s="9">
        <v>743.96997099999999</v>
      </c>
      <c r="C17" s="9">
        <v>757.30999799999995</v>
      </c>
      <c r="D17" s="9">
        <v>731.01000999999997</v>
      </c>
      <c r="E17" s="9">
        <v>753.20001200000002</v>
      </c>
      <c r="F17" s="9">
        <v>753.20001200000002</v>
      </c>
      <c r="G17" s="5">
        <v>6698700</v>
      </c>
      <c r="I17" s="27">
        <v>14</v>
      </c>
      <c r="J17" s="9">
        <f t="shared" si="2"/>
        <v>1.7302280531107335E-2</v>
      </c>
      <c r="K17" s="5">
        <f t="shared" si="3"/>
        <v>1.0173022805311074</v>
      </c>
      <c r="M17" s="27">
        <v>14</v>
      </c>
      <c r="N17" s="9">
        <f t="shared" si="0"/>
        <v>1.7452832028243197E-2</v>
      </c>
      <c r="O17" s="5">
        <f t="shared" si="4"/>
        <v>1.0174528320282432</v>
      </c>
      <c r="Q17" s="19" t="s">
        <v>94</v>
      </c>
      <c r="R17" s="5">
        <f>SKEW(J4:J107)</f>
        <v>-0.68918454959403841</v>
      </c>
      <c r="W17" s="27">
        <v>14</v>
      </c>
      <c r="X17" s="9">
        <f t="shared" si="1"/>
        <v>0</v>
      </c>
      <c r="Y17" s="5">
        <f t="shared" si="5"/>
        <v>0</v>
      </c>
      <c r="AA17" s="19">
        <v>15</v>
      </c>
      <c r="AB17" s="35">
        <v>0.04</v>
      </c>
      <c r="AD17" s="15">
        <f t="shared" si="6"/>
        <v>1.3792435124221278E-2</v>
      </c>
    </row>
    <row r="18" spans="1:30" ht="16" thickBot="1" x14ac:dyDescent="0.4">
      <c r="A18" s="29">
        <v>42475</v>
      </c>
      <c r="B18" s="9">
        <v>753.97997999999995</v>
      </c>
      <c r="C18" s="9">
        <v>769.90002400000003</v>
      </c>
      <c r="D18" s="9">
        <v>749.330017</v>
      </c>
      <c r="E18" s="9">
        <v>759.14001499999995</v>
      </c>
      <c r="F18" s="9">
        <v>759.14001499999995</v>
      </c>
      <c r="G18" s="5">
        <v>9985500</v>
      </c>
      <c r="I18" s="27">
        <v>15</v>
      </c>
      <c r="J18" s="9">
        <f t="shared" si="2"/>
        <v>7.8554206583367481E-3</v>
      </c>
      <c r="K18" s="5">
        <f t="shared" si="3"/>
        <v>1.0078554206583368</v>
      </c>
      <c r="M18" s="27">
        <v>15</v>
      </c>
      <c r="N18" s="9">
        <f t="shared" si="0"/>
        <v>7.8863554240091189E-3</v>
      </c>
      <c r="O18" s="5">
        <f t="shared" si="4"/>
        <v>1.0078863554240092</v>
      </c>
      <c r="Q18" s="37" t="s">
        <v>118</v>
      </c>
      <c r="R18" s="6">
        <f>KURT(J4:J107)</f>
        <v>2.5396773969860789</v>
      </c>
      <c r="W18" s="27">
        <v>15</v>
      </c>
      <c r="X18" s="9">
        <f t="shared" si="1"/>
        <v>0</v>
      </c>
      <c r="Y18" s="5">
        <f t="shared" si="5"/>
        <v>0</v>
      </c>
      <c r="AA18" s="19">
        <v>16</v>
      </c>
      <c r="AB18" s="35">
        <v>0.05</v>
      </c>
      <c r="AD18" s="15">
        <f t="shared" si="6"/>
        <v>4.3455752514506918E-3</v>
      </c>
    </row>
    <row r="19" spans="1:30" x14ac:dyDescent="0.35">
      <c r="A19" s="29">
        <v>42482</v>
      </c>
      <c r="B19" s="9">
        <v>726.29998799999998</v>
      </c>
      <c r="C19" s="9">
        <v>736.11999500000002</v>
      </c>
      <c r="D19" s="9">
        <v>689.54998799999998</v>
      </c>
      <c r="E19" s="9">
        <v>691.02002000000005</v>
      </c>
      <c r="F19" s="9">
        <v>691.02002000000005</v>
      </c>
      <c r="G19" s="5">
        <v>16621600</v>
      </c>
      <c r="I19" s="26">
        <v>16</v>
      </c>
      <c r="J19" s="9">
        <f t="shared" si="2"/>
        <v>-9.4017437521764252E-2</v>
      </c>
      <c r="K19" s="5">
        <f t="shared" si="3"/>
        <v>0.90598256247823572</v>
      </c>
      <c r="M19" s="26">
        <v>16</v>
      </c>
      <c r="N19" s="9">
        <f t="shared" si="0"/>
        <v>-8.9733110696318522E-2</v>
      </c>
      <c r="O19" s="5">
        <f t="shared" si="4"/>
        <v>0.91026688930368149</v>
      </c>
      <c r="Q19" s="1"/>
      <c r="W19" s="26">
        <v>16</v>
      </c>
      <c r="X19" s="9">
        <f t="shared" si="1"/>
        <v>-9.7527282928650302E-2</v>
      </c>
      <c r="Y19" s="5">
        <f t="shared" si="5"/>
        <v>9.511570915445005E-3</v>
      </c>
      <c r="AA19" s="19">
        <v>17</v>
      </c>
      <c r="AB19" s="35">
        <v>0.06</v>
      </c>
      <c r="AD19" s="15">
        <f t="shared" si="6"/>
        <v>9.7527282928650302E-2</v>
      </c>
    </row>
    <row r="20" spans="1:30" ht="16" thickBot="1" x14ac:dyDescent="0.4">
      <c r="A20" s="29">
        <v>42489</v>
      </c>
      <c r="B20" s="9">
        <v>690.70001200000002</v>
      </c>
      <c r="C20" s="9">
        <v>702.32000700000003</v>
      </c>
      <c r="D20" s="9">
        <v>689</v>
      </c>
      <c r="E20" s="9">
        <v>701.42999299999997</v>
      </c>
      <c r="F20" s="9">
        <v>701.42999299999997</v>
      </c>
      <c r="G20" s="5">
        <v>9048900</v>
      </c>
      <c r="I20" s="26">
        <v>17</v>
      </c>
      <c r="J20" s="9">
        <f t="shared" si="2"/>
        <v>1.4952302559850528E-2</v>
      </c>
      <c r="K20" s="5">
        <f t="shared" si="3"/>
        <v>1.0149523025598506</v>
      </c>
      <c r="M20" s="26">
        <v>17</v>
      </c>
      <c r="N20" s="9">
        <f t="shared" si="0"/>
        <v>1.5064647475770561E-2</v>
      </c>
      <c r="O20" s="5">
        <f t="shared" si="4"/>
        <v>1.0150646474757705</v>
      </c>
      <c r="W20" s="26">
        <v>17</v>
      </c>
      <c r="X20" s="9">
        <f t="shared" si="1"/>
        <v>0</v>
      </c>
      <c r="Y20" s="5">
        <f t="shared" si="5"/>
        <v>0</v>
      </c>
      <c r="AA20" s="19">
        <v>18</v>
      </c>
      <c r="AB20" s="35">
        <v>7.0000000000000007E-2</v>
      </c>
      <c r="AD20" s="15">
        <f t="shared" si="6"/>
        <v>1.1442457152964471E-2</v>
      </c>
    </row>
    <row r="21" spans="1:30" ht="16" thickBot="1" x14ac:dyDescent="0.4">
      <c r="A21" s="29">
        <v>42496</v>
      </c>
      <c r="B21" s="9">
        <v>698.38000499999998</v>
      </c>
      <c r="C21" s="9">
        <v>724.47997999999995</v>
      </c>
      <c r="D21" s="9">
        <v>698.10699499999998</v>
      </c>
      <c r="E21" s="9">
        <v>713.30999799999995</v>
      </c>
      <c r="F21" s="9">
        <v>713.30999799999995</v>
      </c>
      <c r="G21" s="5">
        <v>7955500</v>
      </c>
      <c r="I21" s="26">
        <v>18</v>
      </c>
      <c r="J21" s="9">
        <f t="shared" si="2"/>
        <v>1.6795007317147025E-2</v>
      </c>
      <c r="K21" s="5">
        <f t="shared" si="3"/>
        <v>1.016795007317147</v>
      </c>
      <c r="M21" s="26">
        <v>18</v>
      </c>
      <c r="N21" s="9">
        <f t="shared" si="0"/>
        <v>1.6936836346546112E-2</v>
      </c>
      <c r="O21" s="5">
        <f t="shared" si="4"/>
        <v>1.0169368363465461</v>
      </c>
      <c r="Q21" s="90" t="s">
        <v>34</v>
      </c>
      <c r="R21" s="91"/>
      <c r="W21" s="26">
        <v>18</v>
      </c>
      <c r="X21" s="9">
        <f t="shared" si="1"/>
        <v>0</v>
      </c>
      <c r="Y21" s="5">
        <f t="shared" si="5"/>
        <v>0</v>
      </c>
      <c r="AA21" s="19">
        <v>19</v>
      </c>
      <c r="AB21" s="35">
        <v>0.08</v>
      </c>
      <c r="AD21" s="15">
        <f t="shared" si="6"/>
        <v>1.3285161910260967E-2</v>
      </c>
    </row>
    <row r="22" spans="1:30" x14ac:dyDescent="0.35">
      <c r="A22" s="29">
        <v>42503</v>
      </c>
      <c r="B22" s="9">
        <v>711.92999299999997</v>
      </c>
      <c r="C22" s="9">
        <v>721.52002000000005</v>
      </c>
      <c r="D22" s="9">
        <v>696.79998799999998</v>
      </c>
      <c r="E22" s="9">
        <v>700.32000700000003</v>
      </c>
      <c r="F22" s="9">
        <v>700.32000700000003</v>
      </c>
      <c r="G22" s="5">
        <v>8069800</v>
      </c>
      <c r="I22" s="27">
        <v>19</v>
      </c>
      <c r="J22" s="9">
        <f t="shared" si="2"/>
        <v>-1.8378722290574804E-2</v>
      </c>
      <c r="K22" s="5">
        <f t="shared" si="3"/>
        <v>0.9816212777094252</v>
      </c>
      <c r="M22" s="27">
        <v>19</v>
      </c>
      <c r="N22" s="9">
        <f t="shared" si="0"/>
        <v>-1.8210863490518352E-2</v>
      </c>
      <c r="O22" s="5">
        <f t="shared" si="4"/>
        <v>0.98178913650948163</v>
      </c>
      <c r="Q22" s="62" t="s">
        <v>115</v>
      </c>
      <c r="R22" s="63" t="s">
        <v>117</v>
      </c>
      <c r="W22" s="27">
        <v>19</v>
      </c>
      <c r="X22" s="9">
        <f t="shared" si="1"/>
        <v>-2.1888567697460861E-2</v>
      </c>
      <c r="Y22" s="5">
        <f t="shared" si="5"/>
        <v>4.7910939584632704E-4</v>
      </c>
      <c r="AA22" s="19">
        <v>20</v>
      </c>
      <c r="AB22" s="35">
        <v>0.09</v>
      </c>
      <c r="AD22" s="15">
        <f t="shared" si="6"/>
        <v>2.1888567697460861E-2</v>
      </c>
    </row>
    <row r="23" spans="1:30" ht="16" thickBot="1" x14ac:dyDescent="0.4">
      <c r="A23" s="29">
        <v>42510</v>
      </c>
      <c r="B23" s="9">
        <v>701.61999500000002</v>
      </c>
      <c r="C23" s="9">
        <v>728.330017</v>
      </c>
      <c r="D23" s="9">
        <v>700.52002000000005</v>
      </c>
      <c r="E23" s="9">
        <v>724.11999500000002</v>
      </c>
      <c r="F23" s="9">
        <v>724.11999500000002</v>
      </c>
      <c r="G23" s="5">
        <v>8250900</v>
      </c>
      <c r="I23" s="27">
        <v>20</v>
      </c>
      <c r="J23" s="9">
        <f t="shared" si="2"/>
        <v>3.3419734164794442E-2</v>
      </c>
      <c r="K23" s="5">
        <f t="shared" si="3"/>
        <v>1.0334197341647944</v>
      </c>
      <c r="M23" s="27">
        <v>20</v>
      </c>
      <c r="N23" s="9">
        <f t="shared" si="0"/>
        <v>3.3984446770203416E-2</v>
      </c>
      <c r="O23" s="5">
        <f t="shared" si="4"/>
        <v>1.0339844467702035</v>
      </c>
      <c r="Q23" s="64">
        <v>-0.1</v>
      </c>
      <c r="R23" s="65">
        <v>1</v>
      </c>
      <c r="W23" s="27">
        <v>20</v>
      </c>
      <c r="X23" s="9">
        <f t="shared" si="1"/>
        <v>0</v>
      </c>
      <c r="Y23" s="5">
        <f t="shared" si="5"/>
        <v>0</v>
      </c>
      <c r="AA23" s="37">
        <v>21</v>
      </c>
      <c r="AB23" s="36">
        <v>0.1</v>
      </c>
      <c r="AD23" s="15">
        <f t="shared" si="6"/>
        <v>2.9909888757908384E-2</v>
      </c>
    </row>
    <row r="24" spans="1:30" x14ac:dyDescent="0.35">
      <c r="A24" s="29">
        <v>42517</v>
      </c>
      <c r="B24" s="9">
        <v>724.01000999999997</v>
      </c>
      <c r="C24" s="9">
        <v>739.72997999999995</v>
      </c>
      <c r="D24" s="9">
        <v>724</v>
      </c>
      <c r="E24" s="9">
        <v>730.40002400000003</v>
      </c>
      <c r="F24" s="9">
        <v>730.40002400000003</v>
      </c>
      <c r="G24" s="5">
        <v>6695700</v>
      </c>
      <c r="I24" s="26">
        <v>21</v>
      </c>
      <c r="J24" s="9">
        <f t="shared" si="2"/>
        <v>8.6352445366554929E-3</v>
      </c>
      <c r="K24" s="5">
        <f t="shared" si="3"/>
        <v>1.0086352445366555</v>
      </c>
      <c r="M24" s="26">
        <v>21</v>
      </c>
      <c r="N24" s="9">
        <f t="shared" si="0"/>
        <v>8.6726358108644864E-3</v>
      </c>
      <c r="O24" s="5">
        <f t="shared" si="4"/>
        <v>1.0086726358108644</v>
      </c>
      <c r="Q24" s="64">
        <v>-0.09</v>
      </c>
      <c r="R24" s="65">
        <v>0</v>
      </c>
      <c r="W24" s="26">
        <v>21</v>
      </c>
      <c r="X24" s="9">
        <f t="shared" si="1"/>
        <v>0</v>
      </c>
      <c r="Y24" s="5">
        <f t="shared" si="5"/>
        <v>0</v>
      </c>
      <c r="AD24" s="15">
        <f t="shared" si="6"/>
        <v>5.1253991297694366E-3</v>
      </c>
    </row>
    <row r="25" spans="1:30" x14ac:dyDescent="0.35">
      <c r="A25" s="29">
        <v>42524</v>
      </c>
      <c r="B25" s="9">
        <v>729.27002000000005</v>
      </c>
      <c r="C25" s="9">
        <v>729.53997800000002</v>
      </c>
      <c r="D25" s="9">
        <v>714.60998500000005</v>
      </c>
      <c r="E25" s="9">
        <v>728.580017</v>
      </c>
      <c r="F25" s="9">
        <v>728.580017</v>
      </c>
      <c r="G25" s="5">
        <v>6700400</v>
      </c>
      <c r="I25" s="26">
        <v>22</v>
      </c>
      <c r="J25" s="9">
        <f t="shared" si="2"/>
        <v>-2.4949045126246893E-3</v>
      </c>
      <c r="K25" s="5">
        <f t="shared" si="3"/>
        <v>0.99750509548737532</v>
      </c>
      <c r="M25" s="26">
        <v>22</v>
      </c>
      <c r="N25" s="9">
        <f t="shared" si="0"/>
        <v>-2.4917948250232154E-3</v>
      </c>
      <c r="O25" s="5">
        <f t="shared" si="4"/>
        <v>0.99750820517497674</v>
      </c>
      <c r="Q25" s="64">
        <v>-0.08</v>
      </c>
      <c r="R25" s="65">
        <v>0</v>
      </c>
      <c r="W25" s="26">
        <v>22</v>
      </c>
      <c r="X25" s="9">
        <f t="shared" si="1"/>
        <v>-6.0047499195107455E-3</v>
      </c>
      <c r="Y25" s="5">
        <f t="shared" si="5"/>
        <v>3.6057021595864302E-5</v>
      </c>
      <c r="AD25" s="15">
        <f t="shared" si="6"/>
        <v>6.0047499195107455E-3</v>
      </c>
    </row>
    <row r="26" spans="1:30" x14ac:dyDescent="0.35">
      <c r="A26" s="29">
        <v>42531</v>
      </c>
      <c r="B26" s="9">
        <v>719.46997099999999</v>
      </c>
      <c r="C26" s="9">
        <v>725.89001499999995</v>
      </c>
      <c r="D26" s="9">
        <v>703.26000999999997</v>
      </c>
      <c r="E26" s="9">
        <v>710.35998500000005</v>
      </c>
      <c r="F26" s="9">
        <v>710.35998500000005</v>
      </c>
      <c r="G26" s="5">
        <v>6978400</v>
      </c>
      <c r="I26" s="26">
        <v>23</v>
      </c>
      <c r="J26" s="9">
        <f t="shared" si="2"/>
        <v>-2.5325594956500722E-2</v>
      </c>
      <c r="K26" s="5">
        <f t="shared" si="3"/>
        <v>0.97467440504349923</v>
      </c>
      <c r="M26" s="26">
        <v>23</v>
      </c>
      <c r="N26" s="9">
        <f t="shared" si="0"/>
        <v>-2.5007592268345105E-2</v>
      </c>
      <c r="O26" s="5">
        <f t="shared" si="4"/>
        <v>0.97499240773165485</v>
      </c>
      <c r="Q26" s="64">
        <v>-7.0000000000000007E-2</v>
      </c>
      <c r="R26" s="65">
        <v>1</v>
      </c>
      <c r="W26" s="26">
        <v>23</v>
      </c>
      <c r="X26" s="9">
        <f t="shared" si="1"/>
        <v>-2.8835440363386779E-2</v>
      </c>
      <c r="Y26" s="5">
        <f t="shared" si="5"/>
        <v>8.3148262095043553E-4</v>
      </c>
      <c r="AD26" s="15">
        <f t="shared" si="6"/>
        <v>2.8835440363386779E-2</v>
      </c>
    </row>
    <row r="27" spans="1:30" x14ac:dyDescent="0.35">
      <c r="A27" s="29">
        <v>42538</v>
      </c>
      <c r="B27" s="9">
        <v>708.65002400000003</v>
      </c>
      <c r="C27" s="9">
        <v>708.82000700000003</v>
      </c>
      <c r="D27" s="9">
        <v>687</v>
      </c>
      <c r="E27" s="9">
        <v>701.86999500000002</v>
      </c>
      <c r="F27" s="9">
        <v>701.86999500000002</v>
      </c>
      <c r="G27" s="5">
        <v>10306200</v>
      </c>
      <c r="I27" s="27">
        <v>24</v>
      </c>
      <c r="J27" s="9">
        <f t="shared" si="2"/>
        <v>-1.2023668102434432E-2</v>
      </c>
      <c r="K27" s="5">
        <f t="shared" si="3"/>
        <v>0.98797633189756562</v>
      </c>
      <c r="M27" s="27">
        <v>24</v>
      </c>
      <c r="N27" s="9">
        <f t="shared" si="0"/>
        <v>-1.1951672643835693E-2</v>
      </c>
      <c r="O27" s="5">
        <f t="shared" si="4"/>
        <v>0.98804832735616432</v>
      </c>
      <c r="Q27" s="64">
        <v>-0.06</v>
      </c>
      <c r="R27" s="65">
        <v>0</v>
      </c>
      <c r="W27" s="27">
        <v>24</v>
      </c>
      <c r="X27" s="9">
        <f t="shared" si="1"/>
        <v>-1.5533513509320487E-2</v>
      </c>
      <c r="Y27" s="5">
        <f t="shared" si="5"/>
        <v>2.4129004194424209E-4</v>
      </c>
      <c r="AD27" s="15">
        <f t="shared" si="6"/>
        <v>1.5533513509320487E-2</v>
      </c>
    </row>
    <row r="28" spans="1:30" x14ac:dyDescent="0.35">
      <c r="A28" s="29">
        <v>42545</v>
      </c>
      <c r="B28" s="9">
        <v>675.169983</v>
      </c>
      <c r="C28" s="9">
        <v>692.32000700000003</v>
      </c>
      <c r="D28" s="9">
        <v>663.283997</v>
      </c>
      <c r="E28" s="9">
        <v>692.09997599999997</v>
      </c>
      <c r="F28" s="9">
        <v>692.09997599999997</v>
      </c>
      <c r="G28" s="5">
        <v>12782100</v>
      </c>
      <c r="I28" s="27">
        <v>25</v>
      </c>
      <c r="J28" s="9">
        <f t="shared" si="2"/>
        <v>-1.4017775397158788E-2</v>
      </c>
      <c r="K28" s="5">
        <f t="shared" si="3"/>
        <v>0.98598222460284124</v>
      </c>
      <c r="M28" s="27">
        <v>25</v>
      </c>
      <c r="N28" s="9">
        <f t="shared" si="0"/>
        <v>-1.3919983856839539E-2</v>
      </c>
      <c r="O28" s="5">
        <f t="shared" si="4"/>
        <v>0.98608001614316043</v>
      </c>
      <c r="Q28" s="64">
        <v>-0.05</v>
      </c>
      <c r="R28" s="65">
        <v>1</v>
      </c>
      <c r="W28" s="27">
        <v>25</v>
      </c>
      <c r="X28" s="9">
        <f t="shared" si="1"/>
        <v>-1.7527620804044845E-2</v>
      </c>
      <c r="Y28" s="5">
        <f t="shared" si="5"/>
        <v>3.0721749105038567E-4</v>
      </c>
      <c r="AD28" s="15">
        <f t="shared" si="6"/>
        <v>1.7527620804044845E-2</v>
      </c>
    </row>
    <row r="29" spans="1:30" x14ac:dyDescent="0.35">
      <c r="A29" s="29">
        <v>42552</v>
      </c>
      <c r="B29" s="9">
        <v>692.20001200000002</v>
      </c>
      <c r="C29" s="9">
        <v>701.67999299999997</v>
      </c>
      <c r="D29" s="9">
        <v>688.21502699999996</v>
      </c>
      <c r="E29" s="9">
        <v>695.35998500000005</v>
      </c>
      <c r="F29" s="9">
        <v>695.35998500000005</v>
      </c>
      <c r="G29" s="5">
        <v>5522300</v>
      </c>
      <c r="I29" s="26">
        <v>26</v>
      </c>
      <c r="J29" s="9">
        <f t="shared" si="2"/>
        <v>4.6992563257574546E-3</v>
      </c>
      <c r="K29" s="5">
        <f t="shared" si="3"/>
        <v>1.0046992563257575</v>
      </c>
      <c r="M29" s="26">
        <v>26</v>
      </c>
      <c r="N29" s="9">
        <f t="shared" si="0"/>
        <v>4.7103151467239495E-3</v>
      </c>
      <c r="O29" s="5">
        <f t="shared" si="4"/>
        <v>1.004710315146724</v>
      </c>
      <c r="Q29" s="64">
        <v>-0.04</v>
      </c>
      <c r="R29" s="65">
        <v>1</v>
      </c>
      <c r="W29" s="26">
        <v>26</v>
      </c>
      <c r="X29" s="9">
        <f t="shared" si="1"/>
        <v>0</v>
      </c>
      <c r="Y29" s="5">
        <f t="shared" si="5"/>
        <v>0</v>
      </c>
      <c r="AD29" s="15">
        <f t="shared" si="6"/>
        <v>1.1894109188713984E-3</v>
      </c>
    </row>
    <row r="30" spans="1:30" x14ac:dyDescent="0.35">
      <c r="A30" s="29">
        <v>42559</v>
      </c>
      <c r="B30" s="9">
        <v>699.5</v>
      </c>
      <c r="C30" s="9">
        <v>724</v>
      </c>
      <c r="D30" s="9">
        <v>696.43499799999995</v>
      </c>
      <c r="E30" s="9">
        <v>720.95001200000002</v>
      </c>
      <c r="F30" s="9">
        <v>720.95001200000002</v>
      </c>
      <c r="G30" s="5">
        <v>5910000</v>
      </c>
      <c r="I30" s="26">
        <v>27</v>
      </c>
      <c r="J30" s="9">
        <f t="shared" si="2"/>
        <v>3.6140127900856106E-2</v>
      </c>
      <c r="K30" s="5">
        <f t="shared" si="3"/>
        <v>1.0361401279008562</v>
      </c>
      <c r="M30" s="26">
        <v>27</v>
      </c>
      <c r="N30" s="9">
        <f t="shared" si="0"/>
        <v>3.6801121076876407E-2</v>
      </c>
      <c r="O30" s="5">
        <f t="shared" si="4"/>
        <v>1.0368011210768764</v>
      </c>
      <c r="Q30" s="64">
        <v>-0.03</v>
      </c>
      <c r="R30" s="65">
        <v>2</v>
      </c>
      <c r="W30" s="26">
        <v>27</v>
      </c>
      <c r="X30" s="9">
        <f t="shared" si="1"/>
        <v>0</v>
      </c>
      <c r="Y30" s="5">
        <f t="shared" si="5"/>
        <v>0</v>
      </c>
      <c r="AD30" s="15">
        <f t="shared" si="6"/>
        <v>3.2630282493970049E-2</v>
      </c>
    </row>
    <row r="31" spans="1:30" x14ac:dyDescent="0.35">
      <c r="A31" s="29">
        <v>42566</v>
      </c>
      <c r="B31" s="9">
        <v>725.72997999999995</v>
      </c>
      <c r="C31" s="9">
        <v>742.13000499999998</v>
      </c>
      <c r="D31" s="9">
        <v>719.05499299999997</v>
      </c>
      <c r="E31" s="9">
        <v>738.63000499999998</v>
      </c>
      <c r="F31" s="9">
        <v>738.63000499999998</v>
      </c>
      <c r="G31" s="5">
        <v>6118300</v>
      </c>
      <c r="I31" s="26">
        <v>28</v>
      </c>
      <c r="J31" s="9">
        <f t="shared" si="2"/>
        <v>2.4227322349767995E-2</v>
      </c>
      <c r="K31" s="5">
        <f t="shared" si="3"/>
        <v>1.024227322349768</v>
      </c>
      <c r="M31" s="26">
        <v>28</v>
      </c>
      <c r="N31" s="9">
        <f t="shared" si="0"/>
        <v>2.4523188439866436E-2</v>
      </c>
      <c r="O31" s="5">
        <f t="shared" si="4"/>
        <v>1.0245231884398665</v>
      </c>
      <c r="Q31" s="64">
        <v>-0.02</v>
      </c>
      <c r="R31" s="65">
        <v>9</v>
      </c>
      <c r="W31" s="26">
        <v>28</v>
      </c>
      <c r="X31" s="9">
        <f t="shared" si="1"/>
        <v>0</v>
      </c>
      <c r="Y31" s="5">
        <f t="shared" si="5"/>
        <v>0</v>
      </c>
      <c r="AD31" s="15">
        <f t="shared" si="6"/>
        <v>2.0717476942881938E-2</v>
      </c>
    </row>
    <row r="32" spans="1:30" x14ac:dyDescent="0.35">
      <c r="A32" s="29">
        <v>42573</v>
      </c>
      <c r="B32" s="9">
        <v>741.85998500000005</v>
      </c>
      <c r="C32" s="9">
        <v>748.65002400000003</v>
      </c>
      <c r="D32" s="9">
        <v>734.27002000000005</v>
      </c>
      <c r="E32" s="9">
        <v>745.90997300000004</v>
      </c>
      <c r="F32" s="9">
        <v>745.90997300000004</v>
      </c>
      <c r="G32" s="5">
        <v>8506200</v>
      </c>
      <c r="I32" s="27">
        <v>29</v>
      </c>
      <c r="J32" s="9">
        <f t="shared" si="2"/>
        <v>9.8077875495954925E-3</v>
      </c>
      <c r="K32" s="5">
        <f t="shared" si="3"/>
        <v>1.0098077875495954</v>
      </c>
      <c r="M32" s="27">
        <v>29</v>
      </c>
      <c r="N32" s="9">
        <f t="shared" si="0"/>
        <v>9.8560415237938428E-3</v>
      </c>
      <c r="O32" s="5">
        <f t="shared" si="4"/>
        <v>1.0098560415237938</v>
      </c>
      <c r="Q32" s="64">
        <v>-0.01</v>
      </c>
      <c r="R32" s="65">
        <v>13</v>
      </c>
      <c r="W32" s="27">
        <v>29</v>
      </c>
      <c r="X32" s="9">
        <f t="shared" si="1"/>
        <v>0</v>
      </c>
      <c r="Y32" s="5">
        <f t="shared" si="5"/>
        <v>0</v>
      </c>
      <c r="AD32" s="15">
        <f t="shared" si="6"/>
        <v>6.2979421427094362E-3</v>
      </c>
    </row>
    <row r="33" spans="1:30" x14ac:dyDescent="0.35">
      <c r="A33" s="29">
        <v>42580</v>
      </c>
      <c r="B33" s="9">
        <v>772.71002199999998</v>
      </c>
      <c r="C33" s="9">
        <v>780.42999299999997</v>
      </c>
      <c r="D33" s="9">
        <v>761.09002699999996</v>
      </c>
      <c r="E33" s="9">
        <v>771.60998500000005</v>
      </c>
      <c r="F33" s="9">
        <v>771.60998500000005</v>
      </c>
      <c r="G33" s="5">
        <v>10753300</v>
      </c>
      <c r="I33" s="27">
        <v>30</v>
      </c>
      <c r="J33" s="9">
        <f t="shared" si="2"/>
        <v>3.3874308293940572E-2</v>
      </c>
      <c r="K33" s="5">
        <f t="shared" si="3"/>
        <v>1.0338743082939406</v>
      </c>
      <c r="M33" s="27">
        <v>30</v>
      </c>
      <c r="N33" s="9">
        <f t="shared" si="0"/>
        <v>3.4454576195886329E-2</v>
      </c>
      <c r="O33" s="5">
        <f t="shared" si="4"/>
        <v>1.0344545761958863</v>
      </c>
      <c r="Q33" s="64">
        <v>0</v>
      </c>
      <c r="R33" s="65">
        <v>15</v>
      </c>
      <c r="W33" s="27">
        <v>30</v>
      </c>
      <c r="X33" s="9">
        <f t="shared" si="1"/>
        <v>0</v>
      </c>
      <c r="Y33" s="5">
        <f t="shared" si="5"/>
        <v>0</v>
      </c>
      <c r="AD33" s="15">
        <f t="shared" si="6"/>
        <v>3.0364462887054515E-2</v>
      </c>
    </row>
    <row r="34" spans="1:30" x14ac:dyDescent="0.35">
      <c r="A34" s="29">
        <v>42587</v>
      </c>
      <c r="B34" s="9">
        <v>773.78002900000001</v>
      </c>
      <c r="C34" s="9">
        <v>789.75</v>
      </c>
      <c r="D34" s="9">
        <v>772.34002699999996</v>
      </c>
      <c r="E34" s="9">
        <v>784.84997599999997</v>
      </c>
      <c r="F34" s="9">
        <v>784.84997599999997</v>
      </c>
      <c r="G34" s="5">
        <v>5985500</v>
      </c>
      <c r="I34" s="26">
        <v>31</v>
      </c>
      <c r="J34" s="9">
        <f t="shared" si="2"/>
        <v>1.7013364551459093E-2</v>
      </c>
      <c r="K34" s="5">
        <f t="shared" si="3"/>
        <v>1.0170133645514592</v>
      </c>
      <c r="M34" s="26">
        <v>31</v>
      </c>
      <c r="N34" s="9">
        <f t="shared" si="0"/>
        <v>1.715891610707956E-2</v>
      </c>
      <c r="O34" s="5">
        <f t="shared" si="4"/>
        <v>1.0171589161070795</v>
      </c>
      <c r="Q34" s="64">
        <v>0.01</v>
      </c>
      <c r="R34" s="65">
        <v>17</v>
      </c>
      <c r="W34" s="26">
        <v>31</v>
      </c>
      <c r="X34" s="9">
        <f t="shared" si="1"/>
        <v>0</v>
      </c>
      <c r="Y34" s="5">
        <f t="shared" si="5"/>
        <v>0</v>
      </c>
      <c r="AD34" s="15">
        <f t="shared" si="6"/>
        <v>1.3503519144573036E-2</v>
      </c>
    </row>
    <row r="35" spans="1:30" x14ac:dyDescent="0.35">
      <c r="A35" s="29">
        <v>42594</v>
      </c>
      <c r="B35" s="9">
        <v>781.5</v>
      </c>
      <c r="C35" s="9">
        <v>787.48999000000003</v>
      </c>
      <c r="D35" s="9">
        <v>773.44397000000004</v>
      </c>
      <c r="E35" s="9">
        <v>777.5</v>
      </c>
      <c r="F35" s="9">
        <v>777.5</v>
      </c>
      <c r="G35" s="5">
        <v>4350300</v>
      </c>
      <c r="I35" s="26">
        <v>32</v>
      </c>
      <c r="J35" s="9">
        <f t="shared" si="2"/>
        <v>-9.4089420887346741E-3</v>
      </c>
      <c r="K35" s="5">
        <f t="shared" si="3"/>
        <v>0.99059105791126534</v>
      </c>
      <c r="M35" s="26">
        <v>32</v>
      </c>
      <c r="N35" s="9">
        <f t="shared" si="0"/>
        <v>-9.3648164932860628E-3</v>
      </c>
      <c r="O35" s="5">
        <f t="shared" si="4"/>
        <v>0.99063518350671398</v>
      </c>
      <c r="Q35" s="64">
        <v>0.02</v>
      </c>
      <c r="R35" s="65">
        <v>15</v>
      </c>
      <c r="W35" s="26">
        <v>32</v>
      </c>
      <c r="X35" s="9">
        <f t="shared" si="1"/>
        <v>-1.291878749562073E-2</v>
      </c>
      <c r="Y35" s="5">
        <f t="shared" si="5"/>
        <v>1.6689507035700651E-4</v>
      </c>
      <c r="AD35" s="15">
        <f t="shared" si="6"/>
        <v>1.291878749562073E-2</v>
      </c>
    </row>
    <row r="36" spans="1:30" x14ac:dyDescent="0.35">
      <c r="A36" s="29">
        <v>42601</v>
      </c>
      <c r="B36" s="9">
        <v>775</v>
      </c>
      <c r="C36" s="9">
        <v>777.09997599999997</v>
      </c>
      <c r="D36" s="9">
        <v>763.18499799999995</v>
      </c>
      <c r="E36" s="9">
        <v>769.40997300000004</v>
      </c>
      <c r="F36" s="9">
        <v>769.40997300000004</v>
      </c>
      <c r="G36" s="5">
        <v>4740000</v>
      </c>
      <c r="I36" s="26">
        <v>33</v>
      </c>
      <c r="J36" s="9">
        <f t="shared" si="2"/>
        <v>-1.0459691770851612E-2</v>
      </c>
      <c r="K36" s="5">
        <f t="shared" si="3"/>
        <v>0.9895403082291484</v>
      </c>
      <c r="M36" s="26">
        <v>33</v>
      </c>
      <c r="N36" s="9">
        <f t="shared" ref="N36:N67" si="7">(F36-F35)/F35</f>
        <v>-1.0405179421221818E-2</v>
      </c>
      <c r="O36" s="5">
        <f t="shared" si="4"/>
        <v>0.98959482057877823</v>
      </c>
      <c r="Q36" s="64">
        <v>0.03</v>
      </c>
      <c r="R36" s="65">
        <v>13</v>
      </c>
      <c r="W36" s="26">
        <v>33</v>
      </c>
      <c r="X36" s="9">
        <f t="shared" ref="X36:X67" si="8">IF(J36&lt;$R$3,(J36-$R$3),0)</f>
        <v>-1.3969537177737669E-2</v>
      </c>
      <c r="Y36" s="5">
        <f t="shared" si="5"/>
        <v>1.9514796896019491E-4</v>
      </c>
      <c r="AD36" s="15">
        <f t="shared" si="6"/>
        <v>1.3969537177737669E-2</v>
      </c>
    </row>
    <row r="37" spans="1:30" x14ac:dyDescent="0.35">
      <c r="A37" s="29">
        <v>42608</v>
      </c>
      <c r="B37" s="9">
        <v>769</v>
      </c>
      <c r="C37" s="9">
        <v>776.080017</v>
      </c>
      <c r="D37" s="9">
        <v>764.29998799999998</v>
      </c>
      <c r="E37" s="9">
        <v>768.78002900000001</v>
      </c>
      <c r="F37" s="9">
        <v>768.78002900000001</v>
      </c>
      <c r="G37" s="5">
        <v>5311400</v>
      </c>
      <c r="I37" s="27">
        <v>34</v>
      </c>
      <c r="J37" s="9">
        <f t="shared" si="2"/>
        <v>-8.1907181089327689E-4</v>
      </c>
      <c r="K37" s="5">
        <f t="shared" si="3"/>
        <v>0.99918092818910675</v>
      </c>
      <c r="M37" s="27">
        <v>34</v>
      </c>
      <c r="N37" s="9">
        <f t="shared" si="7"/>
        <v>-8.1873646314176791E-4</v>
      </c>
      <c r="O37" s="5">
        <f t="shared" si="4"/>
        <v>0.99918126353685821</v>
      </c>
      <c r="Q37" s="64">
        <v>0.04</v>
      </c>
      <c r="R37" s="65">
        <v>6</v>
      </c>
      <c r="W37" s="27">
        <v>34</v>
      </c>
      <c r="X37" s="9">
        <f t="shared" si="8"/>
        <v>-4.3289172177793335E-3</v>
      </c>
      <c r="Y37" s="5">
        <f t="shared" si="5"/>
        <v>1.8739524278386365E-5</v>
      </c>
      <c r="AD37" s="15">
        <f t="shared" si="6"/>
        <v>4.3289172177793335E-3</v>
      </c>
    </row>
    <row r="38" spans="1:30" x14ac:dyDescent="0.35">
      <c r="A38" s="29">
        <v>42615</v>
      </c>
      <c r="B38" s="9">
        <v>773.01000999999997</v>
      </c>
      <c r="C38" s="9">
        <v>782.72997999999995</v>
      </c>
      <c r="D38" s="9">
        <v>768.40997300000004</v>
      </c>
      <c r="E38" s="9">
        <v>775.32000700000003</v>
      </c>
      <c r="F38" s="9">
        <v>775.32000700000003</v>
      </c>
      <c r="G38" s="5">
        <v>4669800</v>
      </c>
      <c r="I38" s="27">
        <v>35</v>
      </c>
      <c r="J38" s="9">
        <f t="shared" si="2"/>
        <v>8.47097591496037E-3</v>
      </c>
      <c r="K38" s="5">
        <f t="shared" si="3"/>
        <v>1.0084709759149604</v>
      </c>
      <c r="M38" s="27">
        <v>35</v>
      </c>
      <c r="N38" s="9">
        <f t="shared" si="7"/>
        <v>8.5069561555949566E-3</v>
      </c>
      <c r="O38" s="5">
        <f t="shared" si="4"/>
        <v>1.008506956155595</v>
      </c>
      <c r="Q38" s="64">
        <v>0.05</v>
      </c>
      <c r="R38" s="65">
        <v>6</v>
      </c>
      <c r="W38" s="27">
        <v>35</v>
      </c>
      <c r="X38" s="9">
        <f t="shared" si="8"/>
        <v>0</v>
      </c>
      <c r="Y38" s="5">
        <f t="shared" si="5"/>
        <v>0</v>
      </c>
      <c r="AD38" s="15">
        <f t="shared" si="6"/>
        <v>4.9611305080743138E-3</v>
      </c>
    </row>
    <row r="39" spans="1:30" x14ac:dyDescent="0.35">
      <c r="A39" s="29">
        <v>42622</v>
      </c>
      <c r="B39" s="9">
        <v>770.09997599999997</v>
      </c>
      <c r="C39" s="9">
        <v>773.79998799999998</v>
      </c>
      <c r="D39" s="9">
        <v>754</v>
      </c>
      <c r="E39" s="9">
        <v>771.76000999999997</v>
      </c>
      <c r="F39" s="9">
        <v>771.76000999999997</v>
      </c>
      <c r="G39" s="5">
        <v>6984000</v>
      </c>
      <c r="I39" s="26">
        <v>36</v>
      </c>
      <c r="J39" s="9">
        <f t="shared" si="2"/>
        <v>-4.6022225669105007E-3</v>
      </c>
      <c r="K39" s="5">
        <f t="shared" si="3"/>
        <v>0.99539777743308955</v>
      </c>
      <c r="M39" s="26">
        <v>36</v>
      </c>
      <c r="N39" s="9">
        <f t="shared" si="7"/>
        <v>-4.5916485681506041E-3</v>
      </c>
      <c r="O39" s="5">
        <f t="shared" si="4"/>
        <v>0.99540835143184936</v>
      </c>
      <c r="Q39" s="64">
        <v>0.06</v>
      </c>
      <c r="R39" s="65">
        <v>1</v>
      </c>
      <c r="W39" s="26">
        <v>36</v>
      </c>
      <c r="X39" s="9">
        <f t="shared" si="8"/>
        <v>-8.1120679737965579E-3</v>
      </c>
      <c r="Y39" s="5">
        <f t="shared" si="5"/>
        <v>6.5805646811495786E-5</v>
      </c>
      <c r="AD39" s="15">
        <f t="shared" si="6"/>
        <v>8.1120679737965579E-3</v>
      </c>
    </row>
    <row r="40" spans="1:30" x14ac:dyDescent="0.35">
      <c r="A40" s="29">
        <v>42629</v>
      </c>
      <c r="B40" s="9">
        <v>769.75</v>
      </c>
      <c r="C40" s="9">
        <v>789.84997599999997</v>
      </c>
      <c r="D40" s="9">
        <v>764.44097899999997</v>
      </c>
      <c r="E40" s="9">
        <v>787.21002199999998</v>
      </c>
      <c r="F40" s="9">
        <v>787.21002199999998</v>
      </c>
      <c r="G40" s="5">
        <v>6853000</v>
      </c>
      <c r="I40" s="26">
        <v>37</v>
      </c>
      <c r="J40" s="9">
        <f t="shared" si="2"/>
        <v>1.9821443036495509E-2</v>
      </c>
      <c r="K40" s="5">
        <f t="shared" si="3"/>
        <v>1.0198214430364956</v>
      </c>
      <c r="M40" s="26">
        <v>37</v>
      </c>
      <c r="N40" s="9">
        <f t="shared" si="7"/>
        <v>2.0019192235679606E-2</v>
      </c>
      <c r="O40" s="5">
        <f t="shared" si="4"/>
        <v>1.0200191922356796</v>
      </c>
      <c r="Q40" s="64">
        <v>7.0000000000000007E-2</v>
      </c>
      <c r="R40" s="65">
        <v>2</v>
      </c>
      <c r="W40" s="26">
        <v>37</v>
      </c>
      <c r="X40" s="9">
        <f t="shared" si="8"/>
        <v>0</v>
      </c>
      <c r="Y40" s="5">
        <f t="shared" si="5"/>
        <v>0</v>
      </c>
      <c r="AD40" s="15">
        <f t="shared" si="6"/>
        <v>1.6311597629609452E-2</v>
      </c>
    </row>
    <row r="41" spans="1:30" x14ac:dyDescent="0.35">
      <c r="A41" s="29">
        <v>42636</v>
      </c>
      <c r="B41" s="9">
        <v>786.59002699999996</v>
      </c>
      <c r="C41" s="9">
        <v>788.92999299999997</v>
      </c>
      <c r="D41" s="9">
        <v>773.07000700000003</v>
      </c>
      <c r="E41" s="9">
        <v>775.01000999999997</v>
      </c>
      <c r="F41" s="9">
        <v>775.01000999999997</v>
      </c>
      <c r="G41" s="5">
        <v>6522800</v>
      </c>
      <c r="I41" s="26">
        <v>38</v>
      </c>
      <c r="J41" s="9">
        <f t="shared" si="2"/>
        <v>-1.5619131457222876E-2</v>
      </c>
      <c r="K41" s="5">
        <f t="shared" si="3"/>
        <v>0.98438086854277718</v>
      </c>
      <c r="M41" s="26">
        <v>38</v>
      </c>
      <c r="N41" s="9">
        <f t="shared" si="7"/>
        <v>-1.549778541818414E-2</v>
      </c>
      <c r="O41" s="5">
        <f t="shared" si="4"/>
        <v>0.98450221458181586</v>
      </c>
      <c r="Q41" s="64">
        <v>0.08</v>
      </c>
      <c r="R41" s="65">
        <v>0</v>
      </c>
      <c r="W41" s="26">
        <v>38</v>
      </c>
      <c r="X41" s="9">
        <f t="shared" si="8"/>
        <v>-1.9128976864108933E-2</v>
      </c>
      <c r="Y41" s="5">
        <f t="shared" si="5"/>
        <v>3.6591775586761481E-4</v>
      </c>
      <c r="AD41" s="15">
        <f t="shared" si="6"/>
        <v>1.9128976864108933E-2</v>
      </c>
    </row>
    <row r="42" spans="1:30" x14ac:dyDescent="0.35">
      <c r="A42" s="29">
        <v>42643</v>
      </c>
      <c r="B42" s="9">
        <v>776.330017</v>
      </c>
      <c r="C42" s="9">
        <v>782.07000700000003</v>
      </c>
      <c r="D42" s="9">
        <v>769.5</v>
      </c>
      <c r="E42" s="9">
        <v>776.85998500000005</v>
      </c>
      <c r="F42" s="9">
        <v>776.85998500000005</v>
      </c>
      <c r="G42" s="5">
        <v>6597400</v>
      </c>
      <c r="I42" s="27">
        <v>39</v>
      </c>
      <c r="J42" s="9">
        <f t="shared" si="2"/>
        <v>2.3841892456033815E-3</v>
      </c>
      <c r="K42" s="5">
        <f t="shared" si="3"/>
        <v>1.0023841892456034</v>
      </c>
      <c r="M42" s="27">
        <v>39</v>
      </c>
      <c r="N42" s="9">
        <f t="shared" si="7"/>
        <v>2.3870336848940648E-3</v>
      </c>
      <c r="O42" s="5">
        <f t="shared" si="4"/>
        <v>1.0023870336848941</v>
      </c>
      <c r="Q42" s="64">
        <v>0.09</v>
      </c>
      <c r="R42" s="65">
        <v>0</v>
      </c>
      <c r="W42" s="27">
        <v>39</v>
      </c>
      <c r="X42" s="9">
        <f t="shared" si="8"/>
        <v>-1.1256561612826748E-3</v>
      </c>
      <c r="Y42" s="5">
        <f t="shared" si="5"/>
        <v>1.2671017934336471E-6</v>
      </c>
      <c r="AD42" s="15">
        <f t="shared" si="6"/>
        <v>1.1256561612826748E-3</v>
      </c>
    </row>
    <row r="43" spans="1:30" x14ac:dyDescent="0.35">
      <c r="A43" s="29">
        <v>42650</v>
      </c>
      <c r="B43" s="9">
        <v>779.65997300000004</v>
      </c>
      <c r="C43" s="9">
        <v>792.28002900000001</v>
      </c>
      <c r="D43" s="9">
        <v>770.75</v>
      </c>
      <c r="E43" s="9">
        <v>778.19000200000005</v>
      </c>
      <c r="F43" s="9">
        <v>778.19000200000005</v>
      </c>
      <c r="G43" s="5">
        <v>5769800</v>
      </c>
      <c r="I43" s="27">
        <v>40</v>
      </c>
      <c r="J43" s="9">
        <f t="shared" si="2"/>
        <v>1.7105782263334081E-3</v>
      </c>
      <c r="K43" s="5">
        <f t="shared" si="3"/>
        <v>1.0017105782263334</v>
      </c>
      <c r="M43" s="27">
        <v>40</v>
      </c>
      <c r="N43" s="9">
        <f t="shared" si="7"/>
        <v>1.7120420998386189E-3</v>
      </c>
      <c r="O43" s="5">
        <f t="shared" si="4"/>
        <v>1.0017120420998387</v>
      </c>
      <c r="Q43" s="64">
        <v>0.1</v>
      </c>
      <c r="R43" s="65">
        <v>1</v>
      </c>
      <c r="W43" s="27">
        <v>40</v>
      </c>
      <c r="X43" s="9">
        <f t="shared" si="8"/>
        <v>-1.7992671805526481E-3</v>
      </c>
      <c r="Y43" s="5">
        <f t="shared" si="5"/>
        <v>3.2373623870138758E-6</v>
      </c>
      <c r="AD43" s="15">
        <f t="shared" si="6"/>
        <v>1.7992671805526481E-3</v>
      </c>
    </row>
    <row r="44" spans="1:30" ht="16" thickBot="1" x14ac:dyDescent="0.4">
      <c r="A44" s="29">
        <v>42657</v>
      </c>
      <c r="B44" s="9">
        <v>781.65002400000003</v>
      </c>
      <c r="C44" s="9">
        <v>804.59997599999997</v>
      </c>
      <c r="D44" s="9">
        <v>776</v>
      </c>
      <c r="E44" s="9">
        <v>796.96997099999999</v>
      </c>
      <c r="F44" s="9">
        <v>796.96997099999999</v>
      </c>
      <c r="G44" s="5">
        <v>7465400</v>
      </c>
      <c r="I44" s="26">
        <v>41</v>
      </c>
      <c r="J44" s="9">
        <f t="shared" si="2"/>
        <v>2.3846287668717263E-2</v>
      </c>
      <c r="K44" s="5">
        <f t="shared" si="3"/>
        <v>1.0238462876687173</v>
      </c>
      <c r="M44" s="26">
        <v>41</v>
      </c>
      <c r="N44" s="9">
        <f t="shared" si="7"/>
        <v>2.4132883938028205E-2</v>
      </c>
      <c r="O44" s="5">
        <f t="shared" si="4"/>
        <v>1.0241328839380281</v>
      </c>
      <c r="Q44" s="66" t="s">
        <v>116</v>
      </c>
      <c r="R44" s="67">
        <v>0</v>
      </c>
      <c r="W44" s="26">
        <v>41</v>
      </c>
      <c r="X44" s="9">
        <f t="shared" si="8"/>
        <v>0</v>
      </c>
      <c r="Y44" s="5">
        <f t="shared" si="5"/>
        <v>0</v>
      </c>
      <c r="AD44" s="15">
        <f t="shared" si="6"/>
        <v>2.0336442261831206E-2</v>
      </c>
    </row>
    <row r="45" spans="1:30" x14ac:dyDescent="0.35">
      <c r="A45" s="29">
        <v>42664</v>
      </c>
      <c r="B45" s="9">
        <v>795</v>
      </c>
      <c r="C45" s="9">
        <v>816.67999299999997</v>
      </c>
      <c r="D45" s="9">
        <v>791.5</v>
      </c>
      <c r="E45" s="9">
        <v>795.34997599999997</v>
      </c>
      <c r="F45" s="9">
        <v>795.34997599999997</v>
      </c>
      <c r="G45" s="5">
        <v>8937000</v>
      </c>
      <c r="I45" s="26">
        <v>42</v>
      </c>
      <c r="J45" s="9">
        <f t="shared" si="2"/>
        <v>-2.034761370646199E-3</v>
      </c>
      <c r="K45" s="5">
        <f t="shared" si="3"/>
        <v>0.99796523862935382</v>
      </c>
      <c r="M45" s="26">
        <v>42</v>
      </c>
      <c r="N45" s="9">
        <f t="shared" si="7"/>
        <v>-2.0326926470859681E-3</v>
      </c>
      <c r="O45" s="5">
        <f t="shared" si="4"/>
        <v>0.99796730735291406</v>
      </c>
      <c r="W45" s="26">
        <v>42</v>
      </c>
      <c r="X45" s="9">
        <f t="shared" si="8"/>
        <v>-5.5446067775322553E-3</v>
      </c>
      <c r="Y45" s="5">
        <f t="shared" si="5"/>
        <v>3.074266431745662E-5</v>
      </c>
      <c r="AD45" s="15">
        <f t="shared" si="6"/>
        <v>5.5446067775322553E-3</v>
      </c>
    </row>
    <row r="46" spans="1:30" x14ac:dyDescent="0.35">
      <c r="A46" s="29">
        <v>42671</v>
      </c>
      <c r="B46" s="9">
        <v>808.34997599999997</v>
      </c>
      <c r="C46" s="9">
        <v>815.48999000000003</v>
      </c>
      <c r="D46" s="9">
        <v>759.03002900000001</v>
      </c>
      <c r="E46" s="9">
        <v>762.13000499999998</v>
      </c>
      <c r="F46" s="9">
        <v>762.13000499999998</v>
      </c>
      <c r="G46" s="5">
        <v>12919200</v>
      </c>
      <c r="I46" s="26">
        <v>43</v>
      </c>
      <c r="J46" s="9">
        <f t="shared" si="2"/>
        <v>-4.2665087798378958E-2</v>
      </c>
      <c r="K46" s="5">
        <f t="shared" si="3"/>
        <v>0.95733491220162104</v>
      </c>
      <c r="M46" s="26">
        <v>43</v>
      </c>
      <c r="N46" s="9">
        <f t="shared" si="7"/>
        <v>-4.1767739991734137E-2</v>
      </c>
      <c r="O46" s="5">
        <f t="shared" si="4"/>
        <v>0.95823226000826589</v>
      </c>
      <c r="W46" s="26">
        <v>43</v>
      </c>
      <c r="X46" s="9">
        <f t="shared" si="8"/>
        <v>-4.6174933205265015E-2</v>
      </c>
      <c r="Y46" s="5">
        <f t="shared" si="5"/>
        <v>2.1321244565106856E-3</v>
      </c>
      <c r="AD46" s="15">
        <f t="shared" si="6"/>
        <v>4.6174933205265015E-2</v>
      </c>
    </row>
    <row r="47" spans="1:30" x14ac:dyDescent="0.35">
      <c r="A47" s="29">
        <v>42678</v>
      </c>
      <c r="B47" s="9">
        <v>750.65997300000004</v>
      </c>
      <c r="C47" s="9">
        <v>795.63299600000005</v>
      </c>
      <c r="D47" s="9">
        <v>750.56097399999999</v>
      </c>
      <c r="E47" s="9">
        <v>762.55999799999995</v>
      </c>
      <c r="F47" s="9">
        <v>762.55999799999995</v>
      </c>
      <c r="G47" s="5">
        <v>12423000</v>
      </c>
      <c r="I47" s="27">
        <v>44</v>
      </c>
      <c r="J47" s="9">
        <f t="shared" si="2"/>
        <v>5.640399170373663E-4</v>
      </c>
      <c r="K47" s="5">
        <f t="shared" si="3"/>
        <v>1.0005640399170375</v>
      </c>
      <c r="M47" s="27">
        <v>44</v>
      </c>
      <c r="N47" s="9">
        <f t="shared" si="7"/>
        <v>5.6419901746286409E-4</v>
      </c>
      <c r="O47" s="5">
        <f t="shared" si="4"/>
        <v>1.000564199017463</v>
      </c>
      <c r="W47" s="27">
        <v>44</v>
      </c>
      <c r="X47" s="9">
        <f t="shared" si="8"/>
        <v>-2.9458054898486899E-3</v>
      </c>
      <c r="Y47" s="5">
        <f t="shared" si="5"/>
        <v>8.6777699840226799E-6</v>
      </c>
      <c r="AD47" s="15">
        <f t="shared" si="6"/>
        <v>2.9458054898486899E-3</v>
      </c>
    </row>
    <row r="48" spans="1:30" x14ac:dyDescent="0.35">
      <c r="A48" s="29">
        <v>42685</v>
      </c>
      <c r="B48" s="9">
        <v>756.53997800000002</v>
      </c>
      <c r="C48" s="9">
        <v>772.70001200000002</v>
      </c>
      <c r="D48" s="9">
        <v>727.53997800000002</v>
      </c>
      <c r="E48" s="9">
        <v>771.22997999999995</v>
      </c>
      <c r="F48" s="9">
        <v>771.22997999999995</v>
      </c>
      <c r="G48" s="5">
        <v>11216700</v>
      </c>
      <c r="I48" s="27">
        <v>45</v>
      </c>
      <c r="J48" s="9">
        <f t="shared" si="2"/>
        <v>1.1305425734437689E-2</v>
      </c>
      <c r="K48" s="5">
        <f t="shared" si="3"/>
        <v>1.0113054257344376</v>
      </c>
      <c r="M48" s="27">
        <v>45</v>
      </c>
      <c r="N48" s="9">
        <f t="shared" si="7"/>
        <v>1.1369573571573584E-2</v>
      </c>
      <c r="O48" s="5">
        <f t="shared" si="4"/>
        <v>1.0113695735715735</v>
      </c>
      <c r="W48" s="27">
        <v>45</v>
      </c>
      <c r="X48" s="9">
        <f t="shared" si="8"/>
        <v>0</v>
      </c>
      <c r="Y48" s="5">
        <f t="shared" si="5"/>
        <v>0</v>
      </c>
      <c r="AD48" s="15">
        <f t="shared" si="6"/>
        <v>7.7955803275516324E-3</v>
      </c>
    </row>
    <row r="49" spans="1:30" x14ac:dyDescent="0.35">
      <c r="A49" s="29">
        <v>42692</v>
      </c>
      <c r="B49" s="9">
        <v>771.36999500000002</v>
      </c>
      <c r="C49" s="9">
        <v>776.96002199999998</v>
      </c>
      <c r="D49" s="9">
        <v>755.25</v>
      </c>
      <c r="E49" s="9">
        <v>760.98999000000003</v>
      </c>
      <c r="F49" s="9">
        <v>760.98999000000003</v>
      </c>
      <c r="G49" s="5">
        <v>5948200</v>
      </c>
      <c r="I49" s="26">
        <v>46</v>
      </c>
      <c r="J49" s="9">
        <f t="shared" si="2"/>
        <v>-1.3366412991968174E-2</v>
      </c>
      <c r="K49" s="5">
        <f t="shared" si="3"/>
        <v>0.98663358700803183</v>
      </c>
      <c r="M49" s="26">
        <v>46</v>
      </c>
      <c r="N49" s="9">
        <f t="shared" si="7"/>
        <v>-1.3277479176833765E-2</v>
      </c>
      <c r="O49" s="5">
        <f t="shared" si="4"/>
        <v>0.98672252082316625</v>
      </c>
      <c r="W49" s="26">
        <v>46</v>
      </c>
      <c r="X49" s="9">
        <f t="shared" si="8"/>
        <v>-1.6876258398854229E-2</v>
      </c>
      <c r="Y49" s="5">
        <f t="shared" si="5"/>
        <v>2.8480809754489789E-4</v>
      </c>
      <c r="AD49" s="15">
        <f t="shared" si="6"/>
        <v>1.6876258398854229E-2</v>
      </c>
    </row>
    <row r="50" spans="1:30" x14ac:dyDescent="0.35">
      <c r="A50" s="29">
        <v>42699</v>
      </c>
      <c r="B50" s="9">
        <v>764.26000999999997</v>
      </c>
      <c r="C50" s="9">
        <v>779.53002900000001</v>
      </c>
      <c r="D50" s="9">
        <v>737.02502400000003</v>
      </c>
      <c r="E50" s="9">
        <v>747.919983</v>
      </c>
      <c r="F50" s="9">
        <v>747.919983</v>
      </c>
      <c r="G50" s="5">
        <v>9803000</v>
      </c>
      <c r="I50" s="26">
        <v>47</v>
      </c>
      <c r="J50" s="9">
        <f t="shared" si="2"/>
        <v>-1.7324206376746049E-2</v>
      </c>
      <c r="K50" s="5">
        <f t="shared" si="3"/>
        <v>0.98267579362325397</v>
      </c>
      <c r="M50" s="26">
        <v>47</v>
      </c>
      <c r="N50" s="9">
        <f t="shared" si="7"/>
        <v>-1.7175005153484385E-2</v>
      </c>
      <c r="O50" s="5">
        <f t="shared" si="4"/>
        <v>0.98282499484651564</v>
      </c>
      <c r="W50" s="26">
        <v>47</v>
      </c>
      <c r="X50" s="9">
        <f t="shared" si="8"/>
        <v>-2.0834051783632106E-2</v>
      </c>
      <c r="Y50" s="5">
        <f t="shared" si="5"/>
        <v>4.3405771372306416E-4</v>
      </c>
      <c r="AD50" s="15">
        <f t="shared" si="6"/>
        <v>2.0834051783632106E-2</v>
      </c>
    </row>
    <row r="51" spans="1:30" x14ac:dyDescent="0.35">
      <c r="A51" s="29">
        <v>42706</v>
      </c>
      <c r="B51" s="9">
        <v>744.59002699999996</v>
      </c>
      <c r="C51" s="9">
        <v>778.17999299999997</v>
      </c>
      <c r="D51" s="9">
        <v>743.09997599999997</v>
      </c>
      <c r="E51" s="9">
        <v>776.419983</v>
      </c>
      <c r="F51" s="9">
        <v>776.419983</v>
      </c>
      <c r="G51" s="5">
        <v>7786500</v>
      </c>
      <c r="I51" s="26">
        <v>48</v>
      </c>
      <c r="J51" s="9">
        <f t="shared" si="2"/>
        <v>3.7397591331920145E-2</v>
      </c>
      <c r="K51" s="5">
        <f t="shared" si="3"/>
        <v>1.0373975913319202</v>
      </c>
      <c r="M51" s="26">
        <v>48</v>
      </c>
      <c r="N51" s="9">
        <f t="shared" si="7"/>
        <v>3.8105680617975944E-2</v>
      </c>
      <c r="O51" s="5">
        <f t="shared" si="4"/>
        <v>1.038105680617976</v>
      </c>
      <c r="W51" s="26">
        <v>48</v>
      </c>
      <c r="X51" s="9">
        <f t="shared" si="8"/>
        <v>0</v>
      </c>
      <c r="Y51" s="5">
        <f t="shared" si="5"/>
        <v>0</v>
      </c>
      <c r="AD51" s="15">
        <f t="shared" si="6"/>
        <v>3.3887745925034088E-2</v>
      </c>
    </row>
    <row r="52" spans="1:30" x14ac:dyDescent="0.35">
      <c r="A52" s="29">
        <v>42713</v>
      </c>
      <c r="B52" s="9">
        <v>780</v>
      </c>
      <c r="C52" s="9">
        <v>804.38000499999998</v>
      </c>
      <c r="D52" s="9">
        <v>779.02099599999997</v>
      </c>
      <c r="E52" s="9">
        <v>797.84997599999997</v>
      </c>
      <c r="F52" s="9">
        <v>797.84997599999997</v>
      </c>
      <c r="G52" s="5">
        <v>9401900</v>
      </c>
      <c r="I52" s="27">
        <v>49</v>
      </c>
      <c r="J52" s="9">
        <f t="shared" si="2"/>
        <v>2.7226990790317162E-2</v>
      </c>
      <c r="K52" s="5">
        <f t="shared" si="3"/>
        <v>1.0272269907903171</v>
      </c>
      <c r="M52" s="27">
        <v>49</v>
      </c>
      <c r="N52" s="9">
        <f t="shared" si="7"/>
        <v>2.7601032262457841E-2</v>
      </c>
      <c r="O52" s="5">
        <f t="shared" si="4"/>
        <v>1.0276010322624578</v>
      </c>
      <c r="W52" s="27">
        <v>49</v>
      </c>
      <c r="X52" s="9">
        <f t="shared" si="8"/>
        <v>0</v>
      </c>
      <c r="Y52" s="5">
        <f t="shared" si="5"/>
        <v>0</v>
      </c>
      <c r="AD52" s="15">
        <f t="shared" si="6"/>
        <v>2.3717145383431105E-2</v>
      </c>
    </row>
    <row r="53" spans="1:30" x14ac:dyDescent="0.35">
      <c r="A53" s="29">
        <v>42720</v>
      </c>
      <c r="B53" s="9">
        <v>800.40002400000003</v>
      </c>
      <c r="C53" s="9">
        <v>800.85601799999995</v>
      </c>
      <c r="D53" s="9">
        <v>786.27002000000005</v>
      </c>
      <c r="E53" s="9">
        <v>791.26000999999997</v>
      </c>
      <c r="F53" s="9">
        <v>791.26000999999997</v>
      </c>
      <c r="G53" s="5">
        <v>6794900</v>
      </c>
      <c r="I53" s="27">
        <v>50</v>
      </c>
      <c r="J53" s="9">
        <f t="shared" si="2"/>
        <v>-8.2939555283508496E-3</v>
      </c>
      <c r="K53" s="5">
        <f t="shared" si="3"/>
        <v>0.99170604447164912</v>
      </c>
      <c r="M53" s="27">
        <v>50</v>
      </c>
      <c r="N53" s="9">
        <f t="shared" si="7"/>
        <v>-8.2596555721397985E-3</v>
      </c>
      <c r="O53" s="5">
        <f t="shared" si="4"/>
        <v>0.99174034442786019</v>
      </c>
      <c r="W53" s="27">
        <v>50</v>
      </c>
      <c r="X53" s="9">
        <f t="shared" si="8"/>
        <v>-1.1803800935236905E-2</v>
      </c>
      <c r="Y53" s="5">
        <f t="shared" si="5"/>
        <v>1.3932971651869965E-4</v>
      </c>
      <c r="AD53" s="15">
        <f t="shared" si="6"/>
        <v>1.1803800935236905E-2</v>
      </c>
    </row>
    <row r="54" spans="1:30" x14ac:dyDescent="0.35">
      <c r="A54" s="29">
        <v>42727</v>
      </c>
      <c r="B54" s="9">
        <v>790.90002400000003</v>
      </c>
      <c r="C54" s="9">
        <v>797.85998500000005</v>
      </c>
      <c r="D54" s="9">
        <v>778.919983</v>
      </c>
      <c r="E54" s="9">
        <v>782.78997800000002</v>
      </c>
      <c r="F54" s="9">
        <v>782.78997800000002</v>
      </c>
      <c r="G54" s="5">
        <v>3308500</v>
      </c>
      <c r="I54" s="26">
        <v>51</v>
      </c>
      <c r="J54" s="9">
        <f t="shared" si="2"/>
        <v>-1.0762191566603007E-2</v>
      </c>
      <c r="K54" s="5">
        <f t="shared" si="3"/>
        <v>0.98923780843339704</v>
      </c>
      <c r="M54" s="26">
        <v>51</v>
      </c>
      <c r="N54" s="9">
        <f t="shared" si="7"/>
        <v>-1.0704486379894199E-2</v>
      </c>
      <c r="O54" s="5">
        <f t="shared" si="4"/>
        <v>0.98929551362010582</v>
      </c>
      <c r="W54" s="26">
        <v>51</v>
      </c>
      <c r="X54" s="9">
        <f t="shared" si="8"/>
        <v>-1.4272036973489062E-2</v>
      </c>
      <c r="Y54" s="5">
        <f t="shared" si="5"/>
        <v>2.0369103937263881E-4</v>
      </c>
      <c r="AD54" s="15">
        <f t="shared" si="6"/>
        <v>1.4272036973489062E-2</v>
      </c>
    </row>
    <row r="55" spans="1:30" x14ac:dyDescent="0.35">
      <c r="A55" s="29">
        <v>42734</v>
      </c>
      <c r="B55" s="9">
        <v>782.75</v>
      </c>
      <c r="C55" s="9">
        <v>794.47997999999995</v>
      </c>
      <c r="D55" s="9">
        <v>770.40997300000004</v>
      </c>
      <c r="E55" s="9">
        <v>794.02002000000005</v>
      </c>
      <c r="F55" s="9">
        <v>794.02002000000005</v>
      </c>
      <c r="G55" s="5">
        <v>5835500</v>
      </c>
      <c r="I55" s="26">
        <v>52</v>
      </c>
      <c r="J55" s="9">
        <f t="shared" si="2"/>
        <v>1.4244242354419243E-2</v>
      </c>
      <c r="K55" s="5">
        <f t="shared" si="3"/>
        <v>1.0142442423544193</v>
      </c>
      <c r="M55" s="26">
        <v>52</v>
      </c>
      <c r="N55" s="9">
        <f t="shared" si="7"/>
        <v>1.4346174983860135E-2</v>
      </c>
      <c r="O55" s="5">
        <f t="shared" si="4"/>
        <v>1.01434617498386</v>
      </c>
      <c r="W55" s="26">
        <v>52</v>
      </c>
      <c r="X55" s="9">
        <f t="shared" si="8"/>
        <v>0</v>
      </c>
      <c r="Y55" s="5">
        <f t="shared" si="5"/>
        <v>0</v>
      </c>
      <c r="AD55" s="15">
        <f t="shared" si="6"/>
        <v>1.0734396947533188E-2</v>
      </c>
    </row>
    <row r="56" spans="1:30" x14ac:dyDescent="0.35">
      <c r="A56" s="29">
        <v>42741</v>
      </c>
      <c r="B56" s="9">
        <v>795.26000999999997</v>
      </c>
      <c r="C56" s="9">
        <v>809.966003</v>
      </c>
      <c r="D56" s="9">
        <v>792.203979</v>
      </c>
      <c r="E56" s="9">
        <v>806.35998500000005</v>
      </c>
      <c r="F56" s="9">
        <v>806.35998500000005</v>
      </c>
      <c r="G56" s="5">
        <v>6508400</v>
      </c>
      <c r="I56" s="26">
        <v>53</v>
      </c>
      <c r="J56" s="9">
        <f t="shared" si="2"/>
        <v>1.5421599275050423E-2</v>
      </c>
      <c r="K56" s="5">
        <f t="shared" si="3"/>
        <v>1.0154215992750504</v>
      </c>
      <c r="M56" s="26">
        <v>53</v>
      </c>
      <c r="N56" s="9">
        <f t="shared" si="7"/>
        <v>1.5541125776652339E-2</v>
      </c>
      <c r="O56" s="5">
        <f t="shared" si="4"/>
        <v>1.0155411257766522</v>
      </c>
      <c r="W56" s="26">
        <v>53</v>
      </c>
      <c r="X56" s="9">
        <f t="shared" si="8"/>
        <v>0</v>
      </c>
      <c r="Y56" s="5">
        <f t="shared" si="5"/>
        <v>0</v>
      </c>
      <c r="AD56" s="15">
        <f t="shared" si="6"/>
        <v>1.1911753868164367E-2</v>
      </c>
    </row>
    <row r="57" spans="1:30" x14ac:dyDescent="0.35">
      <c r="A57" s="29">
        <v>42748</v>
      </c>
      <c r="B57" s="9">
        <v>807.47997999999995</v>
      </c>
      <c r="C57" s="9">
        <v>811.22399900000005</v>
      </c>
      <c r="D57" s="9">
        <v>800.36999500000002</v>
      </c>
      <c r="E57" s="9">
        <v>802.17498799999998</v>
      </c>
      <c r="F57" s="9">
        <v>802.17498799999998</v>
      </c>
      <c r="G57" s="5">
        <v>4668700</v>
      </c>
      <c r="I57" s="27">
        <v>54</v>
      </c>
      <c r="J57" s="9">
        <f t="shared" si="2"/>
        <v>-5.2035007172832881E-3</v>
      </c>
      <c r="K57" s="5">
        <f t="shared" si="3"/>
        <v>0.99479649928271674</v>
      </c>
      <c r="M57" s="27">
        <v>54</v>
      </c>
      <c r="N57" s="9">
        <f t="shared" si="7"/>
        <v>-5.1899859589387568E-3</v>
      </c>
      <c r="O57" s="5">
        <f t="shared" si="4"/>
        <v>0.99481001404106129</v>
      </c>
      <c r="W57" s="27">
        <v>54</v>
      </c>
      <c r="X57" s="9">
        <f t="shared" si="8"/>
        <v>-8.7133461241693452E-3</v>
      </c>
      <c r="Y57" s="5">
        <f t="shared" si="5"/>
        <v>7.5922400679576956E-5</v>
      </c>
      <c r="AD57" s="15">
        <f t="shared" si="6"/>
        <v>8.7133461241693452E-3</v>
      </c>
    </row>
    <row r="58" spans="1:30" x14ac:dyDescent="0.35">
      <c r="A58" s="29">
        <v>42755</v>
      </c>
      <c r="B58" s="9">
        <v>806.90997300000004</v>
      </c>
      <c r="C58" s="9">
        <v>838</v>
      </c>
      <c r="D58" s="9">
        <v>801.69000200000005</v>
      </c>
      <c r="E58" s="9">
        <v>832.15002400000003</v>
      </c>
      <c r="F58" s="9">
        <v>832.15002400000003</v>
      </c>
      <c r="G58" s="5">
        <v>9576000</v>
      </c>
      <c r="I58" s="27">
        <v>55</v>
      </c>
      <c r="J58" s="9">
        <f t="shared" si="2"/>
        <v>3.668596828086295E-2</v>
      </c>
      <c r="K58" s="5">
        <f t="shared" si="3"/>
        <v>1.0366859682808629</v>
      </c>
      <c r="M58" s="27">
        <v>55</v>
      </c>
      <c r="N58" s="9">
        <f t="shared" si="7"/>
        <v>3.7367203476057577E-2</v>
      </c>
      <c r="O58" s="5">
        <f t="shared" si="4"/>
        <v>1.0373672034760575</v>
      </c>
      <c r="W58" s="27">
        <v>55</v>
      </c>
      <c r="X58" s="9">
        <f t="shared" si="8"/>
        <v>0</v>
      </c>
      <c r="Y58" s="5">
        <f t="shared" si="5"/>
        <v>0</v>
      </c>
      <c r="AD58" s="15">
        <f t="shared" si="6"/>
        <v>3.3176122873976893E-2</v>
      </c>
    </row>
    <row r="59" spans="1:30" x14ac:dyDescent="0.35">
      <c r="A59" s="29">
        <v>42762</v>
      </c>
      <c r="B59" s="9">
        <v>834.71002199999998</v>
      </c>
      <c r="C59" s="9">
        <v>841.95001200000002</v>
      </c>
      <c r="D59" s="9">
        <v>790.52002000000005</v>
      </c>
      <c r="E59" s="9">
        <v>798.53002900000001</v>
      </c>
      <c r="F59" s="9">
        <v>798.53002900000001</v>
      </c>
      <c r="G59" s="5">
        <v>11934800</v>
      </c>
      <c r="I59" s="26">
        <v>56</v>
      </c>
      <c r="J59" s="9">
        <f t="shared" si="2"/>
        <v>-4.1240168163058595E-2</v>
      </c>
      <c r="K59" s="5">
        <f t="shared" si="3"/>
        <v>0.95875983183694136</v>
      </c>
      <c r="M59" s="26">
        <v>56</v>
      </c>
      <c r="N59" s="9">
        <f t="shared" si="7"/>
        <v>-4.040136277157641E-2</v>
      </c>
      <c r="O59" s="5">
        <f t="shared" si="4"/>
        <v>0.95959863722842353</v>
      </c>
      <c r="W59" s="26">
        <v>56</v>
      </c>
      <c r="X59" s="9">
        <f t="shared" si="8"/>
        <v>-4.4750013569944652E-2</v>
      </c>
      <c r="Y59" s="5">
        <f t="shared" si="5"/>
        <v>2.0025637145102307E-3</v>
      </c>
      <c r="AD59" s="15">
        <f t="shared" si="6"/>
        <v>4.4750013569944652E-2</v>
      </c>
    </row>
    <row r="60" spans="1:30" x14ac:dyDescent="0.35">
      <c r="A60" s="29">
        <v>42769</v>
      </c>
      <c r="B60" s="9">
        <v>802.98999000000003</v>
      </c>
      <c r="C60" s="9">
        <v>811.84002699999996</v>
      </c>
      <c r="D60" s="9">
        <v>795.25</v>
      </c>
      <c r="E60" s="9">
        <v>809.55999799999995</v>
      </c>
      <c r="F60" s="9">
        <v>809.55999799999995</v>
      </c>
      <c r="G60" s="5">
        <v>6034100</v>
      </c>
      <c r="I60" s="26">
        <v>57</v>
      </c>
      <c r="J60" s="9">
        <f t="shared" si="2"/>
        <v>1.3718314016896403E-2</v>
      </c>
      <c r="K60" s="5">
        <f t="shared" si="3"/>
        <v>1.0137183140168964</v>
      </c>
      <c r="M60" s="26">
        <v>57</v>
      </c>
      <c r="N60" s="9">
        <f t="shared" si="7"/>
        <v>1.3812841846176755E-2</v>
      </c>
      <c r="O60" s="5">
        <f t="shared" si="4"/>
        <v>1.0138128418461767</v>
      </c>
      <c r="W60" s="26">
        <v>57</v>
      </c>
      <c r="X60" s="9">
        <f t="shared" si="8"/>
        <v>0</v>
      </c>
      <c r="Y60" s="5">
        <f t="shared" si="5"/>
        <v>0</v>
      </c>
      <c r="AD60" s="15">
        <f t="shared" si="6"/>
        <v>1.0208468610010346E-2</v>
      </c>
    </row>
    <row r="61" spans="1:30" x14ac:dyDescent="0.35">
      <c r="A61" s="29">
        <v>42776</v>
      </c>
      <c r="B61" s="9">
        <v>811.70001200000002</v>
      </c>
      <c r="C61" s="9">
        <v>824.40002400000003</v>
      </c>
      <c r="D61" s="9">
        <v>809.78002900000001</v>
      </c>
      <c r="E61" s="9">
        <v>824.15997300000004</v>
      </c>
      <c r="F61" s="9">
        <v>824.15997300000004</v>
      </c>
      <c r="G61" s="5">
        <v>6003100</v>
      </c>
      <c r="I61" s="26">
        <v>58</v>
      </c>
      <c r="J61" s="9">
        <f t="shared" si="2"/>
        <v>1.7873765329118614E-2</v>
      </c>
      <c r="K61" s="5">
        <f t="shared" si="3"/>
        <v>1.0178737653291186</v>
      </c>
      <c r="M61" s="26">
        <v>58</v>
      </c>
      <c r="N61" s="9">
        <f t="shared" si="7"/>
        <v>1.8034457033535501E-2</v>
      </c>
      <c r="O61" s="5">
        <f t="shared" si="4"/>
        <v>1.0180344570335356</v>
      </c>
      <c r="W61" s="26">
        <v>58</v>
      </c>
      <c r="X61" s="9">
        <f t="shared" si="8"/>
        <v>0</v>
      </c>
      <c r="Y61" s="5">
        <f t="shared" si="5"/>
        <v>0</v>
      </c>
      <c r="AD61" s="15">
        <f t="shared" si="6"/>
        <v>1.4363919922232557E-2</v>
      </c>
    </row>
    <row r="62" spans="1:30" x14ac:dyDescent="0.35">
      <c r="A62" s="29">
        <v>42783</v>
      </c>
      <c r="B62" s="9">
        <v>823.02002000000005</v>
      </c>
      <c r="C62" s="9">
        <v>833.45001200000002</v>
      </c>
      <c r="D62" s="9">
        <v>821.65502900000001</v>
      </c>
      <c r="E62" s="9">
        <v>831.330017</v>
      </c>
      <c r="F62" s="9">
        <v>831.330017</v>
      </c>
      <c r="G62" s="5">
        <v>5329000</v>
      </c>
      <c r="I62" s="27">
        <v>59</v>
      </c>
      <c r="J62" s="9">
        <f t="shared" si="2"/>
        <v>8.662195333251986E-3</v>
      </c>
      <c r="K62" s="5">
        <f t="shared" si="3"/>
        <v>1.008662195333252</v>
      </c>
      <c r="M62" s="27">
        <v>59</v>
      </c>
      <c r="N62" s="9">
        <f t="shared" si="7"/>
        <v>8.6998207082303446E-3</v>
      </c>
      <c r="O62" s="5">
        <f t="shared" si="4"/>
        <v>1.0086998207082303</v>
      </c>
      <c r="W62" s="27">
        <v>59</v>
      </c>
      <c r="X62" s="9">
        <f t="shared" si="8"/>
        <v>0</v>
      </c>
      <c r="Y62" s="5">
        <f t="shared" si="5"/>
        <v>0</v>
      </c>
      <c r="AD62" s="15">
        <f t="shared" si="6"/>
        <v>5.1523499263659298E-3</v>
      </c>
    </row>
    <row r="63" spans="1:30" x14ac:dyDescent="0.35">
      <c r="A63" s="29">
        <v>42790</v>
      </c>
      <c r="B63" s="9">
        <v>827.72997999999995</v>
      </c>
      <c r="C63" s="9">
        <v>836.25500499999998</v>
      </c>
      <c r="D63" s="9">
        <v>820.20001200000002</v>
      </c>
      <c r="E63" s="9">
        <v>830.63000499999998</v>
      </c>
      <c r="F63" s="9">
        <v>830.63000499999998</v>
      </c>
      <c r="G63" s="5">
        <v>7193500</v>
      </c>
      <c r="I63" s="27">
        <v>60</v>
      </c>
      <c r="J63" s="9">
        <f t="shared" si="2"/>
        <v>-8.4239335739638526E-4</v>
      </c>
      <c r="K63" s="5">
        <f t="shared" si="3"/>
        <v>0.99915760664260367</v>
      </c>
      <c r="M63" s="27">
        <v>60</v>
      </c>
      <c r="N63" s="9">
        <f t="shared" si="7"/>
        <v>-8.4203864372193744E-4</v>
      </c>
      <c r="O63" s="5">
        <f t="shared" si="4"/>
        <v>0.9991579613562781</v>
      </c>
      <c r="W63" s="27">
        <v>60</v>
      </c>
      <c r="X63" s="9">
        <f t="shared" si="8"/>
        <v>-4.3522387642824416E-3</v>
      </c>
      <c r="Y63" s="5">
        <f t="shared" si="5"/>
        <v>1.8941982261322756E-5</v>
      </c>
      <c r="AD63" s="15">
        <f t="shared" si="6"/>
        <v>4.3522387642824416E-3</v>
      </c>
    </row>
    <row r="64" spans="1:30" x14ac:dyDescent="0.35">
      <c r="A64" s="29">
        <v>42797</v>
      </c>
      <c r="B64" s="9">
        <v>830.55999799999995</v>
      </c>
      <c r="C64" s="9">
        <v>842</v>
      </c>
      <c r="D64" s="9">
        <v>822.40002400000003</v>
      </c>
      <c r="E64" s="9">
        <v>838.67999299999997</v>
      </c>
      <c r="F64" s="9">
        <v>838.67999299999997</v>
      </c>
      <c r="G64" s="5">
        <v>5294300</v>
      </c>
      <c r="I64" s="26">
        <v>61</v>
      </c>
      <c r="J64" s="9">
        <f t="shared" si="2"/>
        <v>9.6447638980874037E-3</v>
      </c>
      <c r="K64" s="5">
        <f t="shared" si="3"/>
        <v>1.0096447638980874</v>
      </c>
      <c r="M64" s="26">
        <v>61</v>
      </c>
      <c r="N64" s="9">
        <f t="shared" si="7"/>
        <v>9.6914245230040608E-3</v>
      </c>
      <c r="O64" s="5">
        <f t="shared" si="4"/>
        <v>1.009691424523004</v>
      </c>
      <c r="W64" s="26">
        <v>61</v>
      </c>
      <c r="X64" s="9">
        <f t="shared" si="8"/>
        <v>0</v>
      </c>
      <c r="Y64" s="5">
        <f t="shared" si="5"/>
        <v>0</v>
      </c>
      <c r="AD64" s="15">
        <f t="shared" si="6"/>
        <v>6.1349184912013474E-3</v>
      </c>
    </row>
    <row r="65" spans="1:30" x14ac:dyDescent="0.35">
      <c r="A65" s="29">
        <v>42804</v>
      </c>
      <c r="B65" s="9">
        <v>843.28002900000001</v>
      </c>
      <c r="C65" s="9">
        <v>850.84997599999997</v>
      </c>
      <c r="D65" s="9">
        <v>839.5</v>
      </c>
      <c r="E65" s="9">
        <v>848.78002900000001</v>
      </c>
      <c r="F65" s="9">
        <v>848.78002900000001</v>
      </c>
      <c r="G65" s="5">
        <v>6066600</v>
      </c>
      <c r="I65" s="26">
        <v>62</v>
      </c>
      <c r="J65" s="9">
        <f t="shared" si="2"/>
        <v>1.197083958154602E-2</v>
      </c>
      <c r="K65" s="5">
        <f t="shared" si="3"/>
        <v>1.0119708395815461</v>
      </c>
      <c r="M65" s="26">
        <v>62</v>
      </c>
      <c r="N65" s="9">
        <f t="shared" si="7"/>
        <v>1.2042776844922359E-2</v>
      </c>
      <c r="O65" s="5">
        <f t="shared" si="4"/>
        <v>1.0120427768449223</v>
      </c>
      <c r="W65" s="26">
        <v>62</v>
      </c>
      <c r="X65" s="9">
        <f t="shared" si="8"/>
        <v>0</v>
      </c>
      <c r="Y65" s="5">
        <f t="shared" si="5"/>
        <v>0</v>
      </c>
      <c r="AD65" s="15">
        <f t="shared" si="6"/>
        <v>8.460994174659963E-3</v>
      </c>
    </row>
    <row r="66" spans="1:30" x14ac:dyDescent="0.35">
      <c r="A66" s="29">
        <v>42811</v>
      </c>
      <c r="B66" s="9">
        <v>851.60998500000005</v>
      </c>
      <c r="C66" s="9">
        <v>853.5</v>
      </c>
      <c r="D66" s="9">
        <v>812.25701900000001</v>
      </c>
      <c r="E66" s="9">
        <v>817.580017</v>
      </c>
      <c r="F66" s="9">
        <v>817.580017</v>
      </c>
      <c r="G66" s="5">
        <v>10295900</v>
      </c>
      <c r="I66" s="26">
        <v>63</v>
      </c>
      <c r="J66" s="9">
        <f t="shared" si="2"/>
        <v>-3.7451280408348872E-2</v>
      </c>
      <c r="K66" s="5">
        <f t="shared" si="3"/>
        <v>0.96254871959165111</v>
      </c>
      <c r="M66" s="26">
        <v>63</v>
      </c>
      <c r="N66" s="9">
        <f t="shared" si="7"/>
        <v>-3.6758654697329141E-2</v>
      </c>
      <c r="O66" s="5">
        <f t="shared" si="4"/>
        <v>0.96324134530267091</v>
      </c>
      <c r="W66" s="26">
        <v>63</v>
      </c>
      <c r="X66" s="9">
        <f t="shared" si="8"/>
        <v>-4.0961125815234929E-2</v>
      </c>
      <c r="Y66" s="5">
        <f t="shared" si="5"/>
        <v>1.6778138280515054E-3</v>
      </c>
      <c r="AD66" s="15">
        <f t="shared" si="6"/>
        <v>4.0961125815234929E-2</v>
      </c>
    </row>
    <row r="67" spans="1:30" x14ac:dyDescent="0.35">
      <c r="A67" s="29">
        <v>42818</v>
      </c>
      <c r="B67" s="9">
        <v>820.080017</v>
      </c>
      <c r="C67" s="9">
        <v>833.67999299999997</v>
      </c>
      <c r="D67" s="9">
        <v>803.36999500000002</v>
      </c>
      <c r="E67" s="9">
        <v>831.5</v>
      </c>
      <c r="F67" s="9">
        <v>831.5</v>
      </c>
      <c r="G67" s="5">
        <v>8337400</v>
      </c>
      <c r="I67" s="27">
        <v>64</v>
      </c>
      <c r="J67" s="9">
        <f t="shared" si="2"/>
        <v>1.6882520529196417E-2</v>
      </c>
      <c r="K67" s="5">
        <f t="shared" si="3"/>
        <v>1.0168825205291965</v>
      </c>
      <c r="M67" s="27">
        <v>64</v>
      </c>
      <c r="N67" s="9">
        <f t="shared" si="7"/>
        <v>1.7025835649796713E-2</v>
      </c>
      <c r="O67" s="5">
        <f t="shared" si="4"/>
        <v>1.0170258356497968</v>
      </c>
      <c r="W67" s="27">
        <v>64</v>
      </c>
      <c r="X67" s="9">
        <f t="shared" si="8"/>
        <v>0</v>
      </c>
      <c r="Y67" s="5">
        <f t="shared" si="5"/>
        <v>0</v>
      </c>
      <c r="AD67" s="15">
        <f t="shared" si="6"/>
        <v>1.337267512231036E-2</v>
      </c>
    </row>
    <row r="68" spans="1:30" x14ac:dyDescent="0.35">
      <c r="A68" s="29">
        <v>42825</v>
      </c>
      <c r="B68" s="9">
        <v>828.96997099999999</v>
      </c>
      <c r="C68" s="9">
        <v>842.45001200000002</v>
      </c>
      <c r="D68" s="9">
        <v>826.46002199999998</v>
      </c>
      <c r="E68" s="9">
        <v>827.88000499999998</v>
      </c>
      <c r="F68" s="9">
        <v>827.88000499999998</v>
      </c>
      <c r="G68" s="5">
        <v>6928500</v>
      </c>
      <c r="I68" s="27">
        <v>65</v>
      </c>
      <c r="J68" s="9">
        <f t="shared" si="2"/>
        <v>-4.3630762474421454E-3</v>
      </c>
      <c r="K68" s="5">
        <f t="shared" si="3"/>
        <v>0.99563692375255786</v>
      </c>
      <c r="M68" s="27">
        <v>65</v>
      </c>
      <c r="N68" s="9">
        <f t="shared" ref="N68:N99" si="9">(F68-F67)/F67</f>
        <v>-4.353571858087814E-3</v>
      </c>
      <c r="O68" s="5">
        <f t="shared" si="4"/>
        <v>0.99564642814191218</v>
      </c>
      <c r="W68" s="27">
        <v>65</v>
      </c>
      <c r="X68" s="9">
        <f t="shared" ref="X68:X99" si="10">IF(J68&lt;$R$3,(J68-$R$3),0)</f>
        <v>-7.8729216543282007E-3</v>
      </c>
      <c r="Y68" s="5">
        <f t="shared" si="5"/>
        <v>6.1982895375189888E-5</v>
      </c>
      <c r="AD68" s="15">
        <f t="shared" si="6"/>
        <v>7.8729216543282007E-3</v>
      </c>
    </row>
    <row r="69" spans="1:30" x14ac:dyDescent="0.35">
      <c r="A69" s="29">
        <v>42832</v>
      </c>
      <c r="B69" s="9">
        <v>827.96002199999998</v>
      </c>
      <c r="C69" s="9">
        <v>829.34997599999997</v>
      </c>
      <c r="D69" s="9">
        <v>817.02002000000005</v>
      </c>
      <c r="E69" s="9">
        <v>823.55999799999995</v>
      </c>
      <c r="F69" s="9">
        <v>823.55999799999995</v>
      </c>
      <c r="G69" s="5">
        <v>5138800</v>
      </c>
      <c r="I69" s="26">
        <v>66</v>
      </c>
      <c r="J69" s="9">
        <f t="shared" ref="J69:J107" si="11">LN(F69/F68)</f>
        <v>-5.2318181054779147E-3</v>
      </c>
      <c r="K69" s="5">
        <f t="shared" ref="K69:K107" si="12">J69+1</f>
        <v>0.9947681818945221</v>
      </c>
      <c r="M69" s="26">
        <v>66</v>
      </c>
      <c r="N69" s="9">
        <f t="shared" si="9"/>
        <v>-5.2181559814336049E-3</v>
      </c>
      <c r="O69" s="5">
        <f t="shared" ref="O69:O107" si="13">N69+1</f>
        <v>0.9947818440185664</v>
      </c>
      <c r="W69" s="26">
        <v>66</v>
      </c>
      <c r="X69" s="9">
        <f t="shared" si="10"/>
        <v>-8.7416635123639709E-3</v>
      </c>
      <c r="Y69" s="5">
        <f t="shared" ref="Y69:Y107" si="14">X69^2</f>
        <v>7.6416680963395598E-5</v>
      </c>
      <c r="AD69" s="15">
        <f t="shared" ref="AD69:AD107" si="15">ABS(J69-$R$3)</f>
        <v>8.7416635123639709E-3</v>
      </c>
    </row>
    <row r="70" spans="1:30" x14ac:dyDescent="0.35">
      <c r="A70" s="29">
        <v>42839</v>
      </c>
      <c r="B70" s="9">
        <v>825.01000999999997</v>
      </c>
      <c r="C70" s="9">
        <v>845.20001200000002</v>
      </c>
      <c r="D70" s="9">
        <v>824.46997099999999</v>
      </c>
      <c r="E70" s="9">
        <v>841.65002400000003</v>
      </c>
      <c r="F70" s="9">
        <v>841.65002400000003</v>
      </c>
      <c r="G70" s="5">
        <v>3644900</v>
      </c>
      <c r="I70" s="26">
        <v>67</v>
      </c>
      <c r="J70" s="9">
        <f t="shared" si="11"/>
        <v>2.1727875100444102E-2</v>
      </c>
      <c r="K70" s="5">
        <f t="shared" si="12"/>
        <v>1.0217278751004442</v>
      </c>
      <c r="M70" s="26">
        <v>67</v>
      </c>
      <c r="N70" s="9">
        <f t="shared" si="9"/>
        <v>2.1965644329413E-2</v>
      </c>
      <c r="O70" s="5">
        <f t="shared" si="13"/>
        <v>1.0219656443294129</v>
      </c>
      <c r="W70" s="26">
        <v>67</v>
      </c>
      <c r="X70" s="9">
        <f t="shared" si="10"/>
        <v>0</v>
      </c>
      <c r="Y70" s="5">
        <f t="shared" si="14"/>
        <v>0</v>
      </c>
      <c r="AD70" s="15">
        <f t="shared" si="15"/>
        <v>1.8218029693558044E-2</v>
      </c>
    </row>
    <row r="71" spans="1:30" x14ac:dyDescent="0.35">
      <c r="A71" s="29">
        <v>42846</v>
      </c>
      <c r="B71" s="9">
        <v>842.88000499999998</v>
      </c>
      <c r="C71" s="9">
        <v>876.04998799999998</v>
      </c>
      <c r="D71" s="9">
        <v>840.59997599999997</v>
      </c>
      <c r="E71" s="9">
        <v>874.25</v>
      </c>
      <c r="F71" s="9">
        <v>874.25</v>
      </c>
      <c r="G71" s="5">
        <v>7632100</v>
      </c>
      <c r="I71" s="26">
        <v>68</v>
      </c>
      <c r="J71" s="9">
        <f t="shared" si="11"/>
        <v>3.8002096562978857E-2</v>
      </c>
      <c r="K71" s="5">
        <f t="shared" si="12"/>
        <v>1.0380020965629788</v>
      </c>
      <c r="M71" s="26">
        <v>68</v>
      </c>
      <c r="N71" s="9">
        <f t="shared" si="9"/>
        <v>3.8733410646228379E-2</v>
      </c>
      <c r="O71" s="5">
        <f t="shared" si="13"/>
        <v>1.0387334106462285</v>
      </c>
      <c r="W71" s="26">
        <v>68</v>
      </c>
      <c r="X71" s="9">
        <f t="shared" si="10"/>
        <v>0</v>
      </c>
      <c r="Y71" s="5">
        <f t="shared" si="14"/>
        <v>0</v>
      </c>
      <c r="AD71" s="15">
        <f t="shared" si="15"/>
        <v>3.44922511560928E-2</v>
      </c>
    </row>
    <row r="72" spans="1:30" x14ac:dyDescent="0.35">
      <c r="A72" s="29">
        <v>42853</v>
      </c>
      <c r="B72" s="9">
        <v>910.65997300000004</v>
      </c>
      <c r="C72" s="9">
        <v>935.92999299999997</v>
      </c>
      <c r="D72" s="9">
        <v>901.45001200000002</v>
      </c>
      <c r="E72" s="9">
        <v>931.65997300000004</v>
      </c>
      <c r="F72" s="9">
        <v>931.65997300000004</v>
      </c>
      <c r="G72" s="5">
        <v>9844300</v>
      </c>
      <c r="I72" s="27">
        <v>69</v>
      </c>
      <c r="J72" s="9">
        <f t="shared" si="11"/>
        <v>6.3601536336410511E-2</v>
      </c>
      <c r="K72" s="5">
        <f t="shared" si="12"/>
        <v>1.0636015363364104</v>
      </c>
      <c r="M72" s="27">
        <v>69</v>
      </c>
      <c r="N72" s="9">
        <f t="shared" si="9"/>
        <v>6.5667684300829324E-2</v>
      </c>
      <c r="O72" s="5">
        <f t="shared" si="13"/>
        <v>1.0656676843008293</v>
      </c>
      <c r="W72" s="27">
        <v>69</v>
      </c>
      <c r="X72" s="9">
        <f t="shared" si="10"/>
        <v>0</v>
      </c>
      <c r="Y72" s="5">
        <f t="shared" si="14"/>
        <v>0</v>
      </c>
      <c r="AD72" s="15">
        <f t="shared" si="15"/>
        <v>6.0091690929524454E-2</v>
      </c>
    </row>
    <row r="73" spans="1:30" x14ac:dyDescent="0.35">
      <c r="A73" s="29">
        <v>42860</v>
      </c>
      <c r="B73" s="9">
        <v>933.53997800000002</v>
      </c>
      <c r="C73" s="9">
        <v>937.5</v>
      </c>
      <c r="D73" s="9">
        <v>923.03002900000001</v>
      </c>
      <c r="E73" s="9">
        <v>930.59997599999997</v>
      </c>
      <c r="F73" s="9">
        <v>930.59997599999997</v>
      </c>
      <c r="G73" s="5">
        <v>6831800</v>
      </c>
      <c r="I73" s="27">
        <v>70</v>
      </c>
      <c r="J73" s="9">
        <f t="shared" si="11"/>
        <v>-1.1383986591610572E-3</v>
      </c>
      <c r="K73" s="5">
        <f t="shared" si="12"/>
        <v>0.9988616013408389</v>
      </c>
      <c r="M73" s="27">
        <v>70</v>
      </c>
      <c r="N73" s="9">
        <f t="shared" si="9"/>
        <v>-1.1377509292224005E-3</v>
      </c>
      <c r="O73" s="5">
        <f t="shared" si="13"/>
        <v>0.99886224907077759</v>
      </c>
      <c r="W73" s="27">
        <v>70</v>
      </c>
      <c r="X73" s="9">
        <f t="shared" si="10"/>
        <v>-4.6482440660471133E-3</v>
      </c>
      <c r="Y73" s="5">
        <f t="shared" si="14"/>
        <v>2.16061728975422E-5</v>
      </c>
      <c r="AD73" s="15">
        <f t="shared" si="15"/>
        <v>4.6482440660471133E-3</v>
      </c>
    </row>
    <row r="74" spans="1:30" x14ac:dyDescent="0.35">
      <c r="A74" s="29">
        <v>42867</v>
      </c>
      <c r="B74" s="9">
        <v>931.53002900000001</v>
      </c>
      <c r="C74" s="9">
        <v>943.10998500000005</v>
      </c>
      <c r="D74" s="9">
        <v>918.14001499999995</v>
      </c>
      <c r="E74" s="9">
        <v>930.23999000000003</v>
      </c>
      <c r="F74" s="9">
        <v>930.23999000000003</v>
      </c>
      <c r="G74" s="5">
        <v>7087200</v>
      </c>
      <c r="I74" s="26">
        <v>71</v>
      </c>
      <c r="J74" s="9">
        <f t="shared" si="11"/>
        <v>-3.8690700013772482E-4</v>
      </c>
      <c r="K74" s="5">
        <f t="shared" si="12"/>
        <v>0.99961309299986223</v>
      </c>
      <c r="M74" s="26">
        <v>71</v>
      </c>
      <c r="N74" s="9">
        <f t="shared" si="9"/>
        <v>-3.86832161276496E-4</v>
      </c>
      <c r="O74" s="5">
        <f t="shared" si="13"/>
        <v>0.99961316783872345</v>
      </c>
      <c r="W74" s="26">
        <v>71</v>
      </c>
      <c r="X74" s="9">
        <f t="shared" si="10"/>
        <v>-3.8967524070237809E-3</v>
      </c>
      <c r="Y74" s="5">
        <f t="shared" si="14"/>
        <v>1.518467932164563E-5</v>
      </c>
      <c r="AD74" s="15">
        <f t="shared" si="15"/>
        <v>3.8967524070237809E-3</v>
      </c>
    </row>
    <row r="75" spans="1:30" x14ac:dyDescent="0.35">
      <c r="A75" s="29">
        <v>42874</v>
      </c>
      <c r="B75" s="9">
        <v>931.46997099999999</v>
      </c>
      <c r="C75" s="9">
        <v>972.62902799999995</v>
      </c>
      <c r="D75" s="9">
        <v>931</v>
      </c>
      <c r="E75" s="9">
        <v>969.53997800000002</v>
      </c>
      <c r="F75" s="9">
        <v>969.53997800000002</v>
      </c>
      <c r="G75" s="5">
        <v>6469500</v>
      </c>
      <c r="I75" s="26">
        <v>72</v>
      </c>
      <c r="J75" s="9">
        <f t="shared" si="11"/>
        <v>4.1379102900441098E-2</v>
      </c>
      <c r="K75" s="5">
        <f t="shared" si="12"/>
        <v>1.0413791029004411</v>
      </c>
      <c r="M75" s="26">
        <v>72</v>
      </c>
      <c r="N75" s="9">
        <f t="shared" si="9"/>
        <v>4.2247149576960227E-2</v>
      </c>
      <c r="O75" s="5">
        <f t="shared" si="13"/>
        <v>1.0422471495769603</v>
      </c>
      <c r="W75" s="26">
        <v>72</v>
      </c>
      <c r="X75" s="9">
        <f t="shared" si="10"/>
        <v>0</v>
      </c>
      <c r="Y75" s="5">
        <f t="shared" si="14"/>
        <v>0</v>
      </c>
      <c r="AD75" s="15">
        <f t="shared" si="15"/>
        <v>3.7869257493555041E-2</v>
      </c>
    </row>
    <row r="76" spans="1:30" x14ac:dyDescent="0.35">
      <c r="A76" s="29">
        <v>42881</v>
      </c>
      <c r="B76" s="9">
        <v>969.70001200000002</v>
      </c>
      <c r="C76" s="9">
        <v>979.27002000000005</v>
      </c>
      <c r="D76" s="9">
        <v>960.01000999999997</v>
      </c>
      <c r="E76" s="9">
        <v>966.95001200000002</v>
      </c>
      <c r="F76" s="9">
        <v>966.95001200000002</v>
      </c>
      <c r="G76" s="5">
        <v>6577300</v>
      </c>
      <c r="I76" s="26">
        <v>73</v>
      </c>
      <c r="J76" s="9">
        <f t="shared" si="11"/>
        <v>-2.6749093025750033E-3</v>
      </c>
      <c r="K76" s="5">
        <f t="shared" si="12"/>
        <v>0.99732509069742503</v>
      </c>
      <c r="M76" s="26">
        <v>73</v>
      </c>
      <c r="N76" s="9">
        <f t="shared" si="9"/>
        <v>-2.6713349204461625E-3</v>
      </c>
      <c r="O76" s="5">
        <f t="shared" si="13"/>
        <v>0.99732866507955387</v>
      </c>
      <c r="W76" s="26">
        <v>73</v>
      </c>
      <c r="X76" s="9">
        <f t="shared" si="10"/>
        <v>-6.18475470946106E-3</v>
      </c>
      <c r="Y76" s="5">
        <f t="shared" si="14"/>
        <v>3.8251190816200762E-5</v>
      </c>
      <c r="AD76" s="15">
        <f t="shared" si="15"/>
        <v>6.18475470946106E-3</v>
      </c>
    </row>
    <row r="77" spans="1:30" x14ac:dyDescent="0.35">
      <c r="A77" s="29">
        <v>42888</v>
      </c>
      <c r="B77" s="9">
        <v>969.46002199999998</v>
      </c>
      <c r="C77" s="9">
        <v>988.25</v>
      </c>
      <c r="D77" s="9">
        <v>966</v>
      </c>
      <c r="E77" s="9">
        <v>983.40997300000004</v>
      </c>
      <c r="F77" s="9">
        <v>983.40997300000004</v>
      </c>
      <c r="G77" s="5">
        <v>7743100</v>
      </c>
      <c r="I77" s="27">
        <v>74</v>
      </c>
      <c r="J77" s="9">
        <f t="shared" si="11"/>
        <v>1.6879296054302311E-2</v>
      </c>
      <c r="K77" s="5">
        <f t="shared" si="12"/>
        <v>1.0168792960543023</v>
      </c>
      <c r="M77" s="27">
        <v>74</v>
      </c>
      <c r="N77" s="9">
        <f t="shared" si="9"/>
        <v>1.7022556280810119E-2</v>
      </c>
      <c r="O77" s="5">
        <f t="shared" si="13"/>
        <v>1.0170225562808102</v>
      </c>
      <c r="W77" s="27">
        <v>74</v>
      </c>
      <c r="X77" s="9">
        <f t="shared" si="10"/>
        <v>0</v>
      </c>
      <c r="Y77" s="5">
        <f t="shared" si="14"/>
        <v>0</v>
      </c>
      <c r="AD77" s="15">
        <f t="shared" si="15"/>
        <v>1.3369450647416254E-2</v>
      </c>
    </row>
    <row r="78" spans="1:30" x14ac:dyDescent="0.35">
      <c r="A78" s="29">
        <v>42895</v>
      </c>
      <c r="B78" s="9">
        <v>984.5</v>
      </c>
      <c r="C78" s="9">
        <v>984.5</v>
      </c>
      <c r="D78" s="9">
        <v>915.23297100000002</v>
      </c>
      <c r="E78" s="9">
        <v>942.30999799999995</v>
      </c>
      <c r="F78" s="9">
        <v>942.30999799999995</v>
      </c>
      <c r="G78" s="5">
        <v>12709000</v>
      </c>
      <c r="I78" s="27">
        <v>75</v>
      </c>
      <c r="J78" s="9">
        <f t="shared" si="11"/>
        <v>-4.2691790907279786E-2</v>
      </c>
      <c r="K78" s="5">
        <f t="shared" si="12"/>
        <v>0.95730820909272019</v>
      </c>
      <c r="M78" s="27">
        <v>75</v>
      </c>
      <c r="N78" s="9">
        <f t="shared" si="9"/>
        <v>-4.1793327430491786E-2</v>
      </c>
      <c r="O78" s="5">
        <f t="shared" si="13"/>
        <v>0.9582066725695082</v>
      </c>
      <c r="W78" s="27">
        <v>75</v>
      </c>
      <c r="X78" s="9">
        <f t="shared" si="10"/>
        <v>-4.6201636314165843E-2</v>
      </c>
      <c r="Y78" s="5">
        <f t="shared" si="14"/>
        <v>2.1345911981064478E-3</v>
      </c>
      <c r="AD78" s="15">
        <f t="shared" si="15"/>
        <v>4.6201636314165843E-2</v>
      </c>
    </row>
    <row r="79" spans="1:30" x14ac:dyDescent="0.35">
      <c r="A79" s="29">
        <v>42902</v>
      </c>
      <c r="B79" s="9">
        <v>940</v>
      </c>
      <c r="C79" s="9">
        <v>961.61999500000002</v>
      </c>
      <c r="D79" s="9">
        <v>931.59497099999999</v>
      </c>
      <c r="E79" s="9">
        <v>957.09002699999996</v>
      </c>
      <c r="F79" s="9">
        <v>957.09002699999996</v>
      </c>
      <c r="G79" s="5">
        <v>7897600</v>
      </c>
      <c r="I79" s="26">
        <v>76</v>
      </c>
      <c r="J79" s="9">
        <f t="shared" si="11"/>
        <v>1.5563153763279545E-2</v>
      </c>
      <c r="K79" s="5">
        <f t="shared" si="12"/>
        <v>1.0155631537632794</v>
      </c>
      <c r="M79" s="26">
        <v>76</v>
      </c>
      <c r="N79" s="9">
        <f t="shared" si="9"/>
        <v>1.568489035600789E-2</v>
      </c>
      <c r="O79" s="5">
        <f t="shared" si="13"/>
        <v>1.0156848903560078</v>
      </c>
      <c r="W79" s="26">
        <v>76</v>
      </c>
      <c r="X79" s="9">
        <f t="shared" si="10"/>
        <v>0</v>
      </c>
      <c r="Y79" s="5">
        <f t="shared" si="14"/>
        <v>0</v>
      </c>
      <c r="AD79" s="15">
        <f t="shared" si="15"/>
        <v>1.205330835639349E-2</v>
      </c>
    </row>
    <row r="80" spans="1:30" x14ac:dyDescent="0.35">
      <c r="A80" s="29">
        <v>42909</v>
      </c>
      <c r="B80" s="9">
        <v>956.830017</v>
      </c>
      <c r="C80" s="9">
        <v>973.30999799999995</v>
      </c>
      <c r="D80" s="9">
        <v>910.61999500000002</v>
      </c>
      <c r="E80" s="9">
        <v>917.78997800000002</v>
      </c>
      <c r="F80" s="9">
        <v>917.78997800000002</v>
      </c>
      <c r="G80" s="5">
        <v>11726800</v>
      </c>
      <c r="I80" s="26">
        <v>77</v>
      </c>
      <c r="J80" s="9">
        <f t="shared" si="11"/>
        <v>-4.1928876817975899E-2</v>
      </c>
      <c r="K80" s="5">
        <f t="shared" si="12"/>
        <v>0.95807112318202414</v>
      </c>
      <c r="M80" s="26">
        <v>77</v>
      </c>
      <c r="N80" s="9">
        <f t="shared" si="9"/>
        <v>-4.1062019132292085E-2</v>
      </c>
      <c r="O80" s="5">
        <f t="shared" si="13"/>
        <v>0.95893798086770787</v>
      </c>
      <c r="W80" s="26">
        <v>77</v>
      </c>
      <c r="X80" s="9">
        <f t="shared" si="10"/>
        <v>-4.5438722224861956E-2</v>
      </c>
      <c r="Y80" s="5">
        <f t="shared" si="14"/>
        <v>2.0646774774281638E-3</v>
      </c>
      <c r="AD80" s="15">
        <f t="shared" si="15"/>
        <v>4.5438722224861956E-2</v>
      </c>
    </row>
    <row r="81" spans="1:30" x14ac:dyDescent="0.35">
      <c r="A81" s="29">
        <v>42916</v>
      </c>
      <c r="B81" s="9">
        <v>926.04998799999998</v>
      </c>
      <c r="C81" s="9">
        <v>926.04998799999998</v>
      </c>
      <c r="D81" s="9">
        <v>894.78997800000002</v>
      </c>
      <c r="E81" s="9">
        <v>906.69000200000005</v>
      </c>
      <c r="F81" s="9">
        <v>906.69000200000005</v>
      </c>
      <c r="G81" s="5">
        <v>7038400</v>
      </c>
      <c r="I81" s="26">
        <v>78</v>
      </c>
      <c r="J81" s="9">
        <f t="shared" si="11"/>
        <v>-1.216797452005966E-2</v>
      </c>
      <c r="K81" s="5">
        <f t="shared" si="12"/>
        <v>0.98783202547994031</v>
      </c>
      <c r="M81" s="26">
        <v>78</v>
      </c>
      <c r="N81" s="9">
        <f t="shared" si="9"/>
        <v>-1.2094244071163707E-2</v>
      </c>
      <c r="O81" s="5">
        <f t="shared" si="13"/>
        <v>0.98790575592883634</v>
      </c>
      <c r="W81" s="26">
        <v>78</v>
      </c>
      <c r="X81" s="9">
        <f t="shared" si="10"/>
        <v>-1.5677819926945717E-2</v>
      </c>
      <c r="Y81" s="5">
        <f t="shared" si="14"/>
        <v>2.4579403766173622E-4</v>
      </c>
      <c r="AD81" s="15">
        <f t="shared" si="15"/>
        <v>1.5677819926945717E-2</v>
      </c>
    </row>
    <row r="82" spans="1:30" x14ac:dyDescent="0.35">
      <c r="A82" s="29">
        <v>42923</v>
      </c>
      <c r="B82" s="9">
        <v>908.84997599999997</v>
      </c>
      <c r="C82" s="9">
        <v>954.45001200000002</v>
      </c>
      <c r="D82" s="9">
        <v>908.84997599999997</v>
      </c>
      <c r="E82" s="9">
        <v>947.15997300000004</v>
      </c>
      <c r="F82" s="9">
        <v>947.15997300000004</v>
      </c>
      <c r="G82" s="5">
        <v>6770600</v>
      </c>
      <c r="I82" s="27">
        <v>79</v>
      </c>
      <c r="J82" s="9">
        <f t="shared" si="11"/>
        <v>4.3667397211310049E-2</v>
      </c>
      <c r="K82" s="5">
        <f t="shared" si="12"/>
        <v>1.04366739721131</v>
      </c>
      <c r="M82" s="27">
        <v>79</v>
      </c>
      <c r="N82" s="9">
        <f t="shared" si="9"/>
        <v>4.4634848637053776E-2</v>
      </c>
      <c r="O82" s="5">
        <f t="shared" si="13"/>
        <v>1.0446348486370538</v>
      </c>
      <c r="W82" s="27">
        <v>79</v>
      </c>
      <c r="X82" s="9">
        <f t="shared" si="10"/>
        <v>0</v>
      </c>
      <c r="Y82" s="5">
        <f t="shared" si="14"/>
        <v>0</v>
      </c>
      <c r="AD82" s="15">
        <f t="shared" si="15"/>
        <v>4.0157551804423992E-2</v>
      </c>
    </row>
    <row r="83" spans="1:30" x14ac:dyDescent="0.35">
      <c r="A83" s="29">
        <v>42930</v>
      </c>
      <c r="B83" s="9">
        <v>952</v>
      </c>
      <c r="C83" s="9">
        <v>975.90002400000003</v>
      </c>
      <c r="D83" s="9">
        <v>948.00500499999998</v>
      </c>
      <c r="E83" s="9">
        <v>968.15002400000003</v>
      </c>
      <c r="F83" s="9">
        <v>968.15002400000003</v>
      </c>
      <c r="G83" s="5">
        <v>6222300</v>
      </c>
      <c r="I83" s="27">
        <v>80</v>
      </c>
      <c r="J83" s="9">
        <f t="shared" si="11"/>
        <v>2.1919053736914416E-2</v>
      </c>
      <c r="K83" s="5">
        <f t="shared" si="12"/>
        <v>1.0219190537369145</v>
      </c>
      <c r="M83" s="27">
        <v>80</v>
      </c>
      <c r="N83" s="9">
        <f t="shared" si="9"/>
        <v>2.216104100505522E-2</v>
      </c>
      <c r="O83" s="5">
        <f t="shared" si="13"/>
        <v>1.0221610410050552</v>
      </c>
      <c r="W83" s="27">
        <v>80</v>
      </c>
      <c r="X83" s="9">
        <f t="shared" si="10"/>
        <v>0</v>
      </c>
      <c r="Y83" s="5">
        <f t="shared" si="14"/>
        <v>0</v>
      </c>
      <c r="AD83" s="15">
        <f t="shared" si="15"/>
        <v>1.8409208330028359E-2</v>
      </c>
    </row>
    <row r="84" spans="1:30" x14ac:dyDescent="0.35">
      <c r="A84" s="29">
        <v>42937</v>
      </c>
      <c r="B84" s="9">
        <v>962.25</v>
      </c>
      <c r="C84" s="9">
        <v>986.20001200000002</v>
      </c>
      <c r="D84" s="9">
        <v>920</v>
      </c>
      <c r="E84" s="9">
        <v>934.09002699999996</v>
      </c>
      <c r="F84" s="9">
        <v>934.09002699999996</v>
      </c>
      <c r="G84" s="5">
        <v>14921600</v>
      </c>
      <c r="I84" s="26">
        <v>81</v>
      </c>
      <c r="J84" s="9">
        <f t="shared" si="11"/>
        <v>-3.5814236504235375E-2</v>
      </c>
      <c r="K84" s="5">
        <f t="shared" si="12"/>
        <v>0.96418576349576468</v>
      </c>
      <c r="M84" s="26">
        <v>81</v>
      </c>
      <c r="N84" s="9">
        <f t="shared" si="9"/>
        <v>-3.5180494918833016E-2</v>
      </c>
      <c r="O84" s="5">
        <f t="shared" si="13"/>
        <v>0.96481950508116698</v>
      </c>
      <c r="W84" s="26">
        <v>81</v>
      </c>
      <c r="X84" s="9">
        <f t="shared" si="10"/>
        <v>-3.9324081911121432E-2</v>
      </c>
      <c r="Y84" s="5">
        <f t="shared" si="14"/>
        <v>1.5463834181525878E-3</v>
      </c>
      <c r="AD84" s="15">
        <f t="shared" si="15"/>
        <v>3.9324081911121432E-2</v>
      </c>
    </row>
    <row r="85" spans="1:30" x14ac:dyDescent="0.35">
      <c r="A85" s="29">
        <v>42944</v>
      </c>
      <c r="B85" s="9">
        <v>929.40002400000003</v>
      </c>
      <c r="C85" s="9">
        <v>943.830017</v>
      </c>
      <c r="D85" s="9">
        <v>916.67999299999997</v>
      </c>
      <c r="E85" s="9">
        <v>923.65002400000003</v>
      </c>
      <c r="F85" s="9">
        <v>923.65002400000003</v>
      </c>
      <c r="G85" s="5">
        <v>8121100</v>
      </c>
      <c r="I85" s="26">
        <v>82</v>
      </c>
      <c r="J85" s="9">
        <f t="shared" si="11"/>
        <v>-1.1239584246204202E-2</v>
      </c>
      <c r="K85" s="5">
        <f t="shared" si="12"/>
        <v>0.98876041575379581</v>
      </c>
      <c r="M85" s="26">
        <v>82</v>
      </c>
      <c r="N85" s="9">
        <f t="shared" si="9"/>
        <v>-1.1176656101906903E-2</v>
      </c>
      <c r="O85" s="5">
        <f t="shared" si="13"/>
        <v>0.98882334389809312</v>
      </c>
      <c r="W85" s="26">
        <v>82</v>
      </c>
      <c r="X85" s="9">
        <f t="shared" si="10"/>
        <v>-1.4749429653090257E-2</v>
      </c>
      <c r="Y85" s="5">
        <f t="shared" si="14"/>
        <v>2.1754567509145816E-4</v>
      </c>
      <c r="AD85" s="15">
        <f t="shared" si="15"/>
        <v>1.4749429653090257E-2</v>
      </c>
    </row>
    <row r="86" spans="1:30" x14ac:dyDescent="0.35">
      <c r="A86" s="29">
        <v>42951</v>
      </c>
      <c r="B86" s="9">
        <v>926.75</v>
      </c>
      <c r="C86" s="9">
        <v>935.81402600000001</v>
      </c>
      <c r="D86" s="9">
        <v>906.13000499999998</v>
      </c>
      <c r="E86" s="9">
        <v>907.23999000000003</v>
      </c>
      <c r="F86" s="9">
        <v>907.23999000000003</v>
      </c>
      <c r="G86" s="5">
        <v>6192200</v>
      </c>
      <c r="I86" s="26">
        <v>83</v>
      </c>
      <c r="J86" s="9">
        <f t="shared" si="11"/>
        <v>-1.7926225298721041E-2</v>
      </c>
      <c r="K86" s="5">
        <f t="shared" si="12"/>
        <v>0.98207377470127899</v>
      </c>
      <c r="M86" s="26">
        <v>83</v>
      </c>
      <c r="N86" s="9">
        <f t="shared" si="9"/>
        <v>-1.7766506332056346E-2</v>
      </c>
      <c r="O86" s="5">
        <f t="shared" si="13"/>
        <v>0.98223349366794366</v>
      </c>
      <c r="W86" s="26">
        <v>83</v>
      </c>
      <c r="X86" s="9">
        <f t="shared" si="10"/>
        <v>-2.1436070705607099E-2</v>
      </c>
      <c r="Y86" s="5">
        <f t="shared" si="14"/>
        <v>4.5950512729578684E-4</v>
      </c>
      <c r="AD86" s="15">
        <f t="shared" si="15"/>
        <v>2.1436070705607099E-2</v>
      </c>
    </row>
    <row r="87" spans="1:30" x14ac:dyDescent="0.35">
      <c r="A87" s="29">
        <v>42958</v>
      </c>
      <c r="B87" s="9">
        <v>907.96997099999999</v>
      </c>
      <c r="C87" s="9">
        <v>932.70001200000002</v>
      </c>
      <c r="D87" s="9">
        <v>905.580017</v>
      </c>
      <c r="E87" s="9">
        <v>910.97997999999995</v>
      </c>
      <c r="F87" s="9">
        <v>910.97997999999995</v>
      </c>
      <c r="G87" s="5">
        <v>5438600</v>
      </c>
      <c r="I87" s="27">
        <v>84</v>
      </c>
      <c r="J87" s="9">
        <f t="shared" si="11"/>
        <v>4.1139084779788513E-3</v>
      </c>
      <c r="K87" s="5">
        <f t="shared" si="12"/>
        <v>1.0041139084779789</v>
      </c>
      <c r="M87" s="27">
        <v>84</v>
      </c>
      <c r="N87" s="9">
        <f t="shared" si="9"/>
        <v>4.1223822155369502E-3</v>
      </c>
      <c r="O87" s="5">
        <f t="shared" si="13"/>
        <v>1.004122382215537</v>
      </c>
      <c r="W87" s="27">
        <v>84</v>
      </c>
      <c r="X87" s="9">
        <f t="shared" si="10"/>
        <v>0</v>
      </c>
      <c r="Y87" s="5">
        <f t="shared" si="14"/>
        <v>0</v>
      </c>
      <c r="AD87" s="15">
        <f t="shared" si="15"/>
        <v>6.0406307109279501E-4</v>
      </c>
    </row>
    <row r="88" spans="1:30" x14ac:dyDescent="0.35">
      <c r="A88" s="29">
        <v>42965</v>
      </c>
      <c r="B88" s="9">
        <v>910.30999799999995</v>
      </c>
      <c r="C88" s="9">
        <v>930.84002699999996</v>
      </c>
      <c r="D88" s="9">
        <v>903.40002400000003</v>
      </c>
      <c r="E88" s="9">
        <v>921.28002900000001</v>
      </c>
      <c r="F88" s="9">
        <v>921.28002900000001</v>
      </c>
      <c r="G88" s="5">
        <v>5813300</v>
      </c>
      <c r="I88" s="27">
        <v>85</v>
      </c>
      <c r="J88" s="9">
        <f t="shared" si="11"/>
        <v>1.1243117733981997E-2</v>
      </c>
      <c r="K88" s="5">
        <f t="shared" si="12"/>
        <v>1.011243117733982</v>
      </c>
      <c r="M88" s="27">
        <v>85</v>
      </c>
      <c r="N88" s="9">
        <f t="shared" si="9"/>
        <v>1.1306559118895301E-2</v>
      </c>
      <c r="O88" s="5">
        <f t="shared" si="13"/>
        <v>1.0113065591188952</v>
      </c>
      <c r="W88" s="27">
        <v>85</v>
      </c>
      <c r="X88" s="9">
        <f t="shared" si="10"/>
        <v>0</v>
      </c>
      <c r="Y88" s="5">
        <f t="shared" si="14"/>
        <v>0</v>
      </c>
      <c r="AD88" s="15">
        <f t="shared" si="15"/>
        <v>7.7332723270959408E-3</v>
      </c>
    </row>
    <row r="89" spans="1:30" x14ac:dyDescent="0.35">
      <c r="A89" s="29">
        <v>42972</v>
      </c>
      <c r="B89" s="9">
        <v>923.48999000000003</v>
      </c>
      <c r="C89" s="9">
        <v>941.97997999999995</v>
      </c>
      <c r="D89" s="9">
        <v>905</v>
      </c>
      <c r="E89" s="9">
        <v>939.330017</v>
      </c>
      <c r="F89" s="9">
        <v>939.330017</v>
      </c>
      <c r="G89" s="5">
        <v>6209300</v>
      </c>
      <c r="I89" s="26">
        <v>86</v>
      </c>
      <c r="J89" s="9">
        <f t="shared" si="11"/>
        <v>1.9402834364431323E-2</v>
      </c>
      <c r="K89" s="5">
        <f t="shared" si="12"/>
        <v>1.0194028343644312</v>
      </c>
      <c r="M89" s="26">
        <v>86</v>
      </c>
      <c r="N89" s="9">
        <f t="shared" si="9"/>
        <v>1.9592292714292608E-2</v>
      </c>
      <c r="O89" s="5">
        <f t="shared" si="13"/>
        <v>1.0195922927142926</v>
      </c>
      <c r="W89" s="26">
        <v>86</v>
      </c>
      <c r="X89" s="9">
        <f t="shared" si="10"/>
        <v>0</v>
      </c>
      <c r="Y89" s="5">
        <f t="shared" si="14"/>
        <v>0</v>
      </c>
      <c r="AD89" s="15">
        <f t="shared" si="15"/>
        <v>1.5892988957545266E-2</v>
      </c>
    </row>
    <row r="90" spans="1:30" x14ac:dyDescent="0.35">
      <c r="A90" s="29">
        <v>42979</v>
      </c>
      <c r="B90" s="9">
        <v>941.13000499999998</v>
      </c>
      <c r="C90" s="9">
        <v>942.47997999999995</v>
      </c>
      <c r="D90" s="9">
        <v>919.27002000000005</v>
      </c>
      <c r="E90" s="9">
        <v>935.95001200000002</v>
      </c>
      <c r="F90" s="9">
        <v>935.95001200000002</v>
      </c>
      <c r="G90" s="5">
        <v>5014200</v>
      </c>
      <c r="I90" s="26">
        <v>87</v>
      </c>
      <c r="J90" s="9">
        <f t="shared" si="11"/>
        <v>-3.6048041976498323E-3</v>
      </c>
      <c r="K90" s="5">
        <f t="shared" si="12"/>
        <v>0.99639519580235014</v>
      </c>
      <c r="M90" s="26">
        <v>87</v>
      </c>
      <c r="N90" s="9">
        <f t="shared" si="9"/>
        <v>-3.5983146911401031E-3</v>
      </c>
      <c r="O90" s="5">
        <f t="shared" si="13"/>
        <v>0.99640168530885986</v>
      </c>
      <c r="W90" s="26">
        <v>87</v>
      </c>
      <c r="X90" s="9">
        <f t="shared" si="10"/>
        <v>-7.114649604535889E-3</v>
      </c>
      <c r="Y90" s="5">
        <f t="shared" si="14"/>
        <v>5.061823899532268E-5</v>
      </c>
      <c r="AD90" s="15">
        <f t="shared" si="15"/>
        <v>7.114649604535889E-3</v>
      </c>
    </row>
    <row r="91" spans="1:30" x14ac:dyDescent="0.35">
      <c r="A91" s="29">
        <v>42986</v>
      </c>
      <c r="B91" s="9">
        <v>936.48999000000003</v>
      </c>
      <c r="C91" s="9">
        <v>938.38000499999998</v>
      </c>
      <c r="D91" s="9">
        <v>923.86102300000005</v>
      </c>
      <c r="E91" s="9">
        <v>925.10998500000005</v>
      </c>
      <c r="F91" s="9">
        <v>925.10998500000005</v>
      </c>
      <c r="G91" s="5">
        <v>5913100</v>
      </c>
      <c r="I91" s="26">
        <v>88</v>
      </c>
      <c r="J91" s="9">
        <f t="shared" si="11"/>
        <v>-1.1649435921773853E-2</v>
      </c>
      <c r="K91" s="5">
        <f t="shared" si="12"/>
        <v>0.98835056407822619</v>
      </c>
      <c r="M91" s="26">
        <v>88</v>
      </c>
      <c r="N91" s="9">
        <f t="shared" si="9"/>
        <v>-1.1581843967111316E-2</v>
      </c>
      <c r="O91" s="5">
        <f t="shared" si="13"/>
        <v>0.98841815603288863</v>
      </c>
      <c r="W91" s="26">
        <v>88</v>
      </c>
      <c r="X91" s="9">
        <f t="shared" si="10"/>
        <v>-1.5159281328659908E-2</v>
      </c>
      <c r="Y91" s="5">
        <f t="shared" si="14"/>
        <v>2.2980381040145693E-4</v>
      </c>
      <c r="AD91" s="15">
        <f t="shared" si="15"/>
        <v>1.5159281328659908E-2</v>
      </c>
    </row>
    <row r="92" spans="1:30" x14ac:dyDescent="0.35">
      <c r="A92" s="29">
        <v>42993</v>
      </c>
      <c r="B92" s="9">
        <v>924.65997300000004</v>
      </c>
      <c r="C92" s="9">
        <v>936.53002900000001</v>
      </c>
      <c r="D92" s="9">
        <v>910.59997599999997</v>
      </c>
      <c r="E92" s="9">
        <v>932.45001200000002</v>
      </c>
      <c r="F92" s="9">
        <v>932.45001200000002</v>
      </c>
      <c r="G92" s="5">
        <v>7709400</v>
      </c>
      <c r="I92" s="27">
        <v>89</v>
      </c>
      <c r="J92" s="9">
        <f t="shared" si="11"/>
        <v>7.9029105000160745E-3</v>
      </c>
      <c r="K92" s="5">
        <f t="shared" si="12"/>
        <v>1.0079029105000161</v>
      </c>
      <c r="M92" s="27">
        <v>89</v>
      </c>
      <c r="N92" s="9">
        <f t="shared" si="9"/>
        <v>7.9342209240125788E-3</v>
      </c>
      <c r="O92" s="5">
        <f t="shared" si="13"/>
        <v>1.0079342209240125</v>
      </c>
      <c r="W92" s="27">
        <v>89</v>
      </c>
      <c r="X92" s="9">
        <f t="shared" si="10"/>
        <v>0</v>
      </c>
      <c r="Y92" s="5">
        <f t="shared" si="14"/>
        <v>0</v>
      </c>
      <c r="AD92" s="15">
        <f t="shared" si="15"/>
        <v>4.3930650931300183E-3</v>
      </c>
    </row>
    <row r="93" spans="1:30" x14ac:dyDescent="0.35">
      <c r="A93" s="29">
        <v>43000</v>
      </c>
      <c r="B93" s="9">
        <v>927.75</v>
      </c>
      <c r="C93" s="9">
        <v>950.69000200000005</v>
      </c>
      <c r="D93" s="9">
        <v>909.70001200000002</v>
      </c>
      <c r="E93" s="9">
        <v>949.5</v>
      </c>
      <c r="F93" s="9">
        <v>949.5</v>
      </c>
      <c r="G93" s="5">
        <v>7836100</v>
      </c>
      <c r="I93" s="27">
        <v>90</v>
      </c>
      <c r="J93" s="9">
        <f t="shared" si="11"/>
        <v>1.8119986605562629E-2</v>
      </c>
      <c r="K93" s="5">
        <f t="shared" si="12"/>
        <v>1.0181199866055626</v>
      </c>
      <c r="M93" s="27">
        <v>90</v>
      </c>
      <c r="N93" s="9">
        <f t="shared" si="9"/>
        <v>1.8285149638670374E-2</v>
      </c>
      <c r="O93" s="5">
        <f t="shared" si="13"/>
        <v>1.0182851496386705</v>
      </c>
      <c r="W93" s="27">
        <v>90</v>
      </c>
      <c r="X93" s="9">
        <f t="shared" si="10"/>
        <v>0</v>
      </c>
      <c r="Y93" s="5">
        <f t="shared" si="14"/>
        <v>0</v>
      </c>
      <c r="AD93" s="15">
        <f t="shared" si="15"/>
        <v>1.4610141198676572E-2</v>
      </c>
    </row>
    <row r="94" spans="1:30" x14ac:dyDescent="0.35">
      <c r="A94" s="29">
        <v>43007</v>
      </c>
      <c r="B94" s="9">
        <v>952</v>
      </c>
      <c r="C94" s="9">
        <v>970.90997300000004</v>
      </c>
      <c r="D94" s="9">
        <v>947.84002699999996</v>
      </c>
      <c r="E94" s="9">
        <v>969.96002199999998</v>
      </c>
      <c r="F94" s="9">
        <v>969.96002199999998</v>
      </c>
      <c r="G94" s="5">
        <v>5918900</v>
      </c>
      <c r="I94" s="26">
        <v>91</v>
      </c>
      <c r="J94" s="9">
        <f t="shared" si="11"/>
        <v>2.1319325962760146E-2</v>
      </c>
      <c r="K94" s="5">
        <f t="shared" si="12"/>
        <v>1.0213193259627602</v>
      </c>
      <c r="M94" s="26">
        <v>91</v>
      </c>
      <c r="N94" s="9">
        <f t="shared" si="9"/>
        <v>2.1548206424433891E-2</v>
      </c>
      <c r="O94" s="5">
        <f t="shared" si="13"/>
        <v>1.0215482064244339</v>
      </c>
      <c r="W94" s="26">
        <v>91</v>
      </c>
      <c r="X94" s="9">
        <f t="shared" si="10"/>
        <v>0</v>
      </c>
      <c r="Y94" s="5">
        <f t="shared" si="14"/>
        <v>0</v>
      </c>
      <c r="AD94" s="15">
        <f t="shared" si="15"/>
        <v>1.7809480555874089E-2</v>
      </c>
    </row>
    <row r="95" spans="1:30" x14ac:dyDescent="0.35">
      <c r="A95" s="29">
        <v>43014</v>
      </c>
      <c r="B95" s="9">
        <v>966.70001200000002</v>
      </c>
      <c r="C95" s="9">
        <v>994.11999500000002</v>
      </c>
      <c r="D95" s="9">
        <v>963.35998500000005</v>
      </c>
      <c r="E95" s="9">
        <v>987.830017</v>
      </c>
      <c r="F95" s="9">
        <v>987.830017</v>
      </c>
      <c r="G95" s="5">
        <v>5989400</v>
      </c>
      <c r="I95" s="26">
        <v>92</v>
      </c>
      <c r="J95" s="9">
        <f t="shared" si="11"/>
        <v>1.8255779160035752E-2</v>
      </c>
      <c r="K95" s="5">
        <f t="shared" si="12"/>
        <v>1.0182557791600357</v>
      </c>
      <c r="M95" s="26">
        <v>92</v>
      </c>
      <c r="N95" s="9">
        <f t="shared" si="9"/>
        <v>1.8423434569141466E-2</v>
      </c>
      <c r="O95" s="5">
        <f t="shared" si="13"/>
        <v>1.0184234345691414</v>
      </c>
      <c r="W95" s="26">
        <v>92</v>
      </c>
      <c r="X95" s="9">
        <f t="shared" si="10"/>
        <v>0</v>
      </c>
      <c r="Y95" s="5">
        <f t="shared" si="14"/>
        <v>0</v>
      </c>
      <c r="AD95" s="15">
        <f t="shared" si="15"/>
        <v>1.4745933753149695E-2</v>
      </c>
    </row>
    <row r="96" spans="1:30" x14ac:dyDescent="0.35">
      <c r="A96" s="29">
        <v>43021</v>
      </c>
      <c r="B96" s="9">
        <v>992</v>
      </c>
      <c r="C96" s="9">
        <v>997.21002199999998</v>
      </c>
      <c r="D96" s="9">
        <v>978.39001499999995</v>
      </c>
      <c r="E96" s="9">
        <v>984.45001200000002</v>
      </c>
      <c r="F96" s="9">
        <v>984.45001200000002</v>
      </c>
      <c r="G96" s="5">
        <v>5741700</v>
      </c>
      <c r="I96" s="26">
        <v>93</v>
      </c>
      <c r="J96" s="9">
        <f t="shared" si="11"/>
        <v>-3.4275135977476739E-3</v>
      </c>
      <c r="K96" s="5">
        <f t="shared" si="12"/>
        <v>0.99657248640225238</v>
      </c>
      <c r="M96" s="26">
        <v>93</v>
      </c>
      <c r="N96" s="9">
        <f t="shared" si="9"/>
        <v>-3.4216463782553623E-3</v>
      </c>
      <c r="O96" s="5">
        <f t="shared" si="13"/>
        <v>0.99657835362174463</v>
      </c>
      <c r="W96" s="26">
        <v>93</v>
      </c>
      <c r="X96" s="9">
        <f t="shared" si="10"/>
        <v>-6.9373590046337297E-3</v>
      </c>
      <c r="Y96" s="5">
        <f t="shared" si="14"/>
        <v>4.8126949959172692E-5</v>
      </c>
      <c r="AD96" s="15">
        <f t="shared" si="15"/>
        <v>6.9373590046337297E-3</v>
      </c>
    </row>
    <row r="97" spans="1:30" x14ac:dyDescent="0.35">
      <c r="A97" s="29">
        <v>43028</v>
      </c>
      <c r="B97" s="9">
        <v>989.44000200000005</v>
      </c>
      <c r="C97" s="9">
        <v>991</v>
      </c>
      <c r="D97" s="9">
        <v>960.52002000000005</v>
      </c>
      <c r="E97" s="9">
        <v>972.55999799999995</v>
      </c>
      <c r="F97" s="9">
        <v>972.55999799999995</v>
      </c>
      <c r="G97" s="5">
        <v>7127200</v>
      </c>
      <c r="I97" s="27">
        <v>94</v>
      </c>
      <c r="J97" s="9">
        <f t="shared" si="11"/>
        <v>-1.2151353586278814E-2</v>
      </c>
      <c r="K97" s="5">
        <f t="shared" si="12"/>
        <v>0.98784864641372117</v>
      </c>
      <c r="M97" s="27">
        <v>94</v>
      </c>
      <c r="N97" s="9">
        <f t="shared" si="9"/>
        <v>-1.2077824018554702E-2</v>
      </c>
      <c r="O97" s="5">
        <f t="shared" si="13"/>
        <v>0.98792217598144527</v>
      </c>
      <c r="W97" s="27">
        <v>94</v>
      </c>
      <c r="X97" s="9">
        <f t="shared" si="10"/>
        <v>-1.5661198993164871E-2</v>
      </c>
      <c r="Y97" s="5">
        <f t="shared" si="14"/>
        <v>2.4527315390350838E-4</v>
      </c>
      <c r="AD97" s="15">
        <f t="shared" si="15"/>
        <v>1.5661198993164871E-2</v>
      </c>
    </row>
    <row r="98" spans="1:30" x14ac:dyDescent="0.35">
      <c r="A98" s="29">
        <v>43035</v>
      </c>
      <c r="B98" s="9">
        <v>1009.190002</v>
      </c>
      <c r="C98" s="9">
        <v>1048.3900149999999</v>
      </c>
      <c r="D98" s="9">
        <v>1007.5</v>
      </c>
      <c r="E98" s="9">
        <v>1025.579956</v>
      </c>
      <c r="F98" s="9">
        <v>1025.579956</v>
      </c>
      <c r="G98" s="5">
        <v>11005900</v>
      </c>
      <c r="I98" s="27">
        <v>95</v>
      </c>
      <c r="J98" s="9">
        <f t="shared" si="11"/>
        <v>5.3081774102568056E-2</v>
      </c>
      <c r="K98" s="5">
        <f t="shared" si="12"/>
        <v>1.053081774102568</v>
      </c>
      <c r="M98" s="27">
        <v>95</v>
      </c>
      <c r="N98" s="9">
        <f t="shared" si="9"/>
        <v>5.4515873682890348E-2</v>
      </c>
      <c r="O98" s="5">
        <f t="shared" si="13"/>
        <v>1.0545158736828903</v>
      </c>
      <c r="W98" s="27">
        <v>95</v>
      </c>
      <c r="X98" s="9">
        <f t="shared" si="10"/>
        <v>0</v>
      </c>
      <c r="Y98" s="5">
        <f t="shared" si="14"/>
        <v>0</v>
      </c>
      <c r="AD98" s="15">
        <f t="shared" si="15"/>
        <v>4.9571928695681999E-2</v>
      </c>
    </row>
    <row r="99" spans="1:30" x14ac:dyDescent="0.35">
      <c r="A99" s="29">
        <v>43042</v>
      </c>
      <c r="B99" s="9">
        <v>1022.1099850000001</v>
      </c>
      <c r="C99" s="9">
        <v>1043.5219729999999</v>
      </c>
      <c r="D99" s="9">
        <v>1019.666016</v>
      </c>
      <c r="E99" s="9">
        <v>1031.26001</v>
      </c>
      <c r="F99" s="9">
        <v>1031.26001</v>
      </c>
      <c r="G99" s="5">
        <v>5647800</v>
      </c>
      <c r="I99" s="26">
        <v>96</v>
      </c>
      <c r="J99" s="9">
        <f t="shared" si="11"/>
        <v>5.5231019747698897E-3</v>
      </c>
      <c r="K99" s="5">
        <f t="shared" si="12"/>
        <v>1.0055231019747699</v>
      </c>
      <c r="M99" s="26">
        <v>96</v>
      </c>
      <c r="N99" s="9">
        <f t="shared" si="9"/>
        <v>5.5383824213506051E-3</v>
      </c>
      <c r="O99" s="5">
        <f t="shared" si="13"/>
        <v>1.0055383824213506</v>
      </c>
      <c r="W99" s="26">
        <v>96</v>
      </c>
      <c r="X99" s="9">
        <f t="shared" si="10"/>
        <v>0</v>
      </c>
      <c r="Y99" s="5">
        <f t="shared" si="14"/>
        <v>0</v>
      </c>
      <c r="AD99" s="15">
        <f t="shared" si="15"/>
        <v>2.0132565678838334E-3</v>
      </c>
    </row>
    <row r="100" spans="1:30" x14ac:dyDescent="0.35">
      <c r="A100" s="29">
        <v>43049</v>
      </c>
      <c r="B100" s="9">
        <v>1026.459961</v>
      </c>
      <c r="C100" s="9">
        <v>1035.920044</v>
      </c>
      <c r="D100" s="9">
        <v>1014.150024</v>
      </c>
      <c r="E100" s="9">
        <v>1032.5</v>
      </c>
      <c r="F100" s="9">
        <v>1032.5</v>
      </c>
      <c r="G100" s="5">
        <v>4548700</v>
      </c>
      <c r="I100" s="26">
        <v>97</v>
      </c>
      <c r="J100" s="9">
        <f t="shared" si="11"/>
        <v>1.2016805667397986E-3</v>
      </c>
      <c r="K100" s="5">
        <f t="shared" si="12"/>
        <v>1.0012016805667399</v>
      </c>
      <c r="M100" s="26">
        <v>97</v>
      </c>
      <c r="N100" s="9">
        <f t="shared" ref="N100:N107" si="16">(F100-F99)/F99</f>
        <v>1.2024028741306806E-3</v>
      </c>
      <c r="O100" s="5">
        <f t="shared" si="13"/>
        <v>1.0012024028741306</v>
      </c>
      <c r="W100" s="26">
        <v>97</v>
      </c>
      <c r="X100" s="9">
        <f t="shared" ref="X100:X107" si="17">IF(J100&lt;$R$3,(J100-$R$3),0)</f>
        <v>-2.3081648401462578E-3</v>
      </c>
      <c r="Y100" s="5">
        <f t="shared" si="14"/>
        <v>5.3276249292873997E-6</v>
      </c>
      <c r="AD100" s="15">
        <f t="shared" si="15"/>
        <v>2.3081648401462578E-3</v>
      </c>
    </row>
    <row r="101" spans="1:30" x14ac:dyDescent="0.35">
      <c r="A101" s="29">
        <v>43056</v>
      </c>
      <c r="B101" s="9">
        <v>1034.01001</v>
      </c>
      <c r="C101" s="9">
        <v>1039.7060550000001</v>
      </c>
      <c r="D101" s="9">
        <v>1017.5</v>
      </c>
      <c r="E101" s="9">
        <v>1035.959961</v>
      </c>
      <c r="F101" s="9">
        <v>1035.959961</v>
      </c>
      <c r="G101" s="5">
        <v>4193900</v>
      </c>
      <c r="I101" s="26">
        <v>98</v>
      </c>
      <c r="J101" s="9">
        <f t="shared" si="11"/>
        <v>3.345449554001997E-3</v>
      </c>
      <c r="K101" s="5">
        <f t="shared" si="12"/>
        <v>1.003345449554002</v>
      </c>
      <c r="M101" s="26">
        <v>98</v>
      </c>
      <c r="N101" s="9">
        <f t="shared" si="16"/>
        <v>3.3510518159806501E-3</v>
      </c>
      <c r="O101" s="5">
        <f t="shared" si="13"/>
        <v>1.0033510518159807</v>
      </c>
      <c r="W101" s="26">
        <v>98</v>
      </c>
      <c r="X101" s="9">
        <f t="shared" si="17"/>
        <v>-1.6439585288405929E-4</v>
      </c>
      <c r="Y101" s="5">
        <f t="shared" si="14"/>
        <v>2.7025996445477264E-8</v>
      </c>
      <c r="AD101" s="15">
        <f t="shared" si="15"/>
        <v>1.6439585288405929E-4</v>
      </c>
    </row>
    <row r="102" spans="1:30" x14ac:dyDescent="0.35">
      <c r="A102" s="29">
        <v>43063</v>
      </c>
      <c r="B102" s="9">
        <v>1035.869995</v>
      </c>
      <c r="C102" s="9">
        <v>1062.375</v>
      </c>
      <c r="D102" s="9">
        <v>1015</v>
      </c>
      <c r="E102" s="9">
        <v>1021.409973</v>
      </c>
      <c r="F102" s="9">
        <v>1021.409973</v>
      </c>
      <c r="G102" s="5">
        <v>7452700</v>
      </c>
      <c r="I102" s="27">
        <v>99</v>
      </c>
      <c r="J102" s="9">
        <f t="shared" si="11"/>
        <v>-1.4144496173970128E-2</v>
      </c>
      <c r="K102" s="5">
        <f t="shared" si="12"/>
        <v>0.98585550382602982</v>
      </c>
      <c r="M102" s="27">
        <v>99</v>
      </c>
      <c r="N102" s="9">
        <f t="shared" si="16"/>
        <v>-1.404493276550481E-2</v>
      </c>
      <c r="O102" s="5">
        <f t="shared" si="13"/>
        <v>0.98595506723449522</v>
      </c>
      <c r="W102" s="27">
        <v>99</v>
      </c>
      <c r="X102" s="9">
        <f t="shared" si="17"/>
        <v>-1.7654341580856183E-2</v>
      </c>
      <c r="Y102" s="5">
        <f t="shared" si="14"/>
        <v>3.116757766535476E-4</v>
      </c>
      <c r="AD102" s="15">
        <f t="shared" si="15"/>
        <v>1.7654341580856183E-2</v>
      </c>
    </row>
    <row r="103" spans="1:30" x14ac:dyDescent="0.35">
      <c r="A103" s="29">
        <v>43070</v>
      </c>
      <c r="B103" s="9">
        <v>1015.799988</v>
      </c>
      <c r="C103" s="9">
        <v>1034.23999</v>
      </c>
      <c r="D103" s="9">
        <v>988.28002900000001</v>
      </c>
      <c r="E103" s="9">
        <v>1030.9300539999999</v>
      </c>
      <c r="F103" s="9">
        <v>1030.9300539999999</v>
      </c>
      <c r="G103" s="5">
        <v>8613500</v>
      </c>
      <c r="I103" s="27">
        <v>100</v>
      </c>
      <c r="J103" s="9">
        <f t="shared" si="11"/>
        <v>9.2773606293096549E-3</v>
      </c>
      <c r="K103" s="5">
        <f t="shared" si="12"/>
        <v>1.0092773606293097</v>
      </c>
      <c r="M103" s="27">
        <v>100</v>
      </c>
      <c r="N103" s="9">
        <f t="shared" si="16"/>
        <v>9.3205287315124841E-3</v>
      </c>
      <c r="O103" s="5">
        <f t="shared" si="13"/>
        <v>1.0093205287315126</v>
      </c>
      <c r="W103" s="27">
        <v>100</v>
      </c>
      <c r="X103" s="9">
        <f t="shared" si="17"/>
        <v>0</v>
      </c>
      <c r="Y103" s="5">
        <f t="shared" si="14"/>
        <v>0</v>
      </c>
      <c r="AD103" s="15">
        <f t="shared" si="15"/>
        <v>5.7675152224235986E-3</v>
      </c>
    </row>
    <row r="104" spans="1:30" x14ac:dyDescent="0.35">
      <c r="A104" s="29">
        <v>43077</v>
      </c>
      <c r="B104" s="9">
        <v>1037.48999</v>
      </c>
      <c r="C104" s="9">
        <v>1058.5</v>
      </c>
      <c r="D104" s="9">
        <v>1032.0500489999999</v>
      </c>
      <c r="E104" s="9">
        <v>1049.150024</v>
      </c>
      <c r="F104" s="9">
        <v>1049.150024</v>
      </c>
      <c r="G104" s="5">
        <v>6604500</v>
      </c>
      <c r="I104" s="26">
        <v>101</v>
      </c>
      <c r="J104" s="9">
        <f t="shared" si="11"/>
        <v>1.7518975531835741E-2</v>
      </c>
      <c r="K104" s="5">
        <f t="shared" si="12"/>
        <v>1.0175189755318357</v>
      </c>
      <c r="M104" s="26">
        <v>101</v>
      </c>
      <c r="N104" s="9">
        <f t="shared" si="16"/>
        <v>1.767333286027192E-2</v>
      </c>
      <c r="O104" s="5">
        <f t="shared" si="13"/>
        <v>1.0176733328602718</v>
      </c>
      <c r="W104" s="26">
        <v>101</v>
      </c>
      <c r="X104" s="9">
        <f t="shared" si="17"/>
        <v>0</v>
      </c>
      <c r="Y104" s="5">
        <f t="shared" si="14"/>
        <v>0</v>
      </c>
      <c r="AD104" s="15">
        <f t="shared" si="15"/>
        <v>1.4009130124949684E-2</v>
      </c>
    </row>
    <row r="105" spans="1:30" x14ac:dyDescent="0.35">
      <c r="A105" s="29">
        <v>43084</v>
      </c>
      <c r="B105" s="9">
        <v>1054.6099850000001</v>
      </c>
      <c r="C105" s="9">
        <v>1078.48999</v>
      </c>
      <c r="D105" s="9">
        <v>1049.5</v>
      </c>
      <c r="E105" s="9">
        <v>1063.630005</v>
      </c>
      <c r="F105" s="9">
        <v>1063.630005</v>
      </c>
      <c r="G105" s="5">
        <v>8433500</v>
      </c>
      <c r="I105" s="26">
        <v>102</v>
      </c>
      <c r="J105" s="9">
        <f t="shared" si="11"/>
        <v>1.3707255388114171E-2</v>
      </c>
      <c r="K105" s="5">
        <f t="shared" si="12"/>
        <v>1.0137072553881141</v>
      </c>
      <c r="M105" s="26">
        <v>102</v>
      </c>
      <c r="N105" s="9">
        <f t="shared" si="16"/>
        <v>1.3801630528295115E-2</v>
      </c>
      <c r="O105" s="5">
        <f t="shared" si="13"/>
        <v>1.0138016305282951</v>
      </c>
      <c r="W105" s="26">
        <v>102</v>
      </c>
      <c r="X105" s="9">
        <f t="shared" si="17"/>
        <v>0</v>
      </c>
      <c r="Y105" s="5">
        <f t="shared" si="14"/>
        <v>0</v>
      </c>
      <c r="AD105" s="15">
        <f t="shared" si="15"/>
        <v>1.0197409981228114E-2</v>
      </c>
    </row>
    <row r="106" spans="1:30" x14ac:dyDescent="0.35">
      <c r="A106" s="29">
        <v>43091</v>
      </c>
      <c r="B106" s="9">
        <v>1061.1099850000001</v>
      </c>
      <c r="C106" s="9">
        <v>1064.1999510000001</v>
      </c>
      <c r="D106" s="9">
        <v>1044.7700199999999</v>
      </c>
      <c r="E106" s="9">
        <v>1048.1400149999999</v>
      </c>
      <c r="F106" s="9">
        <v>1048.1400149999999</v>
      </c>
      <c r="G106" s="5">
        <v>3624700</v>
      </c>
      <c r="I106" s="26">
        <v>103</v>
      </c>
      <c r="J106" s="9">
        <f t="shared" si="11"/>
        <v>-1.4670411708220711E-2</v>
      </c>
      <c r="K106" s="5">
        <f t="shared" si="12"/>
        <v>0.9853295882917793</v>
      </c>
      <c r="M106" s="26">
        <v>103</v>
      </c>
      <c r="N106" s="9">
        <f t="shared" si="16"/>
        <v>-1.4563325524085825E-2</v>
      </c>
      <c r="O106" s="5">
        <f t="shared" si="13"/>
        <v>0.98543667447591421</v>
      </c>
      <c r="W106" s="26">
        <v>103</v>
      </c>
      <c r="X106" s="9">
        <f t="shared" si="17"/>
        <v>-1.8180257115106766E-2</v>
      </c>
      <c r="Y106" s="5">
        <f t="shared" si="14"/>
        <v>3.3052174877139018E-4</v>
      </c>
      <c r="AD106" s="15">
        <f t="shared" si="15"/>
        <v>1.8180257115106766E-2</v>
      </c>
    </row>
    <row r="107" spans="1:30" ht="16" thickBot="1" x14ac:dyDescent="0.4">
      <c r="A107" s="30">
        <v>43098</v>
      </c>
      <c r="B107" s="11">
        <v>1046.719971</v>
      </c>
      <c r="C107" s="11">
        <v>1049.6999510000001</v>
      </c>
      <c r="D107" s="11">
        <v>1044.900024</v>
      </c>
      <c r="E107" s="11">
        <v>1046.400024</v>
      </c>
      <c r="F107" s="11">
        <v>1046.400024</v>
      </c>
      <c r="G107" s="6">
        <v>887500</v>
      </c>
      <c r="I107" s="28">
        <v>104</v>
      </c>
      <c r="J107" s="11">
        <f t="shared" si="11"/>
        <v>-1.6614544175446418E-3</v>
      </c>
      <c r="K107" s="6">
        <f t="shared" si="12"/>
        <v>0.99833854558245538</v>
      </c>
      <c r="M107" s="28">
        <v>104</v>
      </c>
      <c r="N107" s="11">
        <f t="shared" si="16"/>
        <v>-1.6600749662247351E-3</v>
      </c>
      <c r="O107" s="6">
        <f t="shared" si="13"/>
        <v>0.99833992503377522</v>
      </c>
      <c r="W107" s="28">
        <v>104</v>
      </c>
      <c r="X107" s="11">
        <f t="shared" si="17"/>
        <v>-5.171299824430698E-3</v>
      </c>
      <c r="Y107" s="6">
        <f t="shared" si="14"/>
        <v>2.6742341874156967E-5</v>
      </c>
      <c r="AD107" s="69">
        <f t="shared" si="15"/>
        <v>5.171299824430698E-3</v>
      </c>
    </row>
    <row r="108" spans="1:30" ht="16" thickBot="1" x14ac:dyDescent="0.4">
      <c r="AD108" s="1"/>
    </row>
    <row r="109" spans="1:30" ht="16" thickBot="1" x14ac:dyDescent="0.4">
      <c r="X109" s="1" t="s">
        <v>113</v>
      </c>
      <c r="Y109">
        <f>SUM(Y4:Y107)</f>
        <v>3.0925641197243676E-2</v>
      </c>
      <c r="AC109" s="23" t="s">
        <v>121</v>
      </c>
      <c r="AD109" s="42">
        <f>SUM(AD4:AD107)/104</f>
        <v>1.7258736800657412E-2</v>
      </c>
    </row>
    <row r="110" spans="1:30" x14ac:dyDescent="0.35">
      <c r="X110" s="1" t="s">
        <v>112</v>
      </c>
      <c r="Y110">
        <f>COUNT(Y4:Y107)-1</f>
        <v>103</v>
      </c>
    </row>
    <row r="111" spans="1:30" x14ac:dyDescent="0.35">
      <c r="X111" s="1" t="s">
        <v>86</v>
      </c>
      <c r="Y111">
        <f>Y109/Y110</f>
        <v>3.0024894366255996E-4</v>
      </c>
    </row>
    <row r="112" spans="1:30" x14ac:dyDescent="0.35">
      <c r="X112" s="1" t="s">
        <v>87</v>
      </c>
      <c r="Y112">
        <f>SQRT(Y111)</f>
        <v>1.7327692969999208E-2</v>
      </c>
    </row>
    <row r="113" spans="14:15" x14ac:dyDescent="0.35">
      <c r="N113" t="s">
        <v>76</v>
      </c>
      <c r="O113">
        <v>0.20204604899788881</v>
      </c>
    </row>
    <row r="114" spans="14:15" x14ac:dyDescent="0.35">
      <c r="N114" t="s">
        <v>107</v>
      </c>
      <c r="O114">
        <v>9.0975784763600478E-2</v>
      </c>
    </row>
    <row r="115" spans="14:15" x14ac:dyDescent="0.35">
      <c r="N115" t="s">
        <v>108</v>
      </c>
      <c r="O115">
        <v>-0.11107026423428831</v>
      </c>
    </row>
  </sheetData>
  <mergeCells count="11">
    <mergeCell ref="A1:G1"/>
    <mergeCell ref="I1:K1"/>
    <mergeCell ref="M1:O1"/>
    <mergeCell ref="Q1:R1"/>
    <mergeCell ref="T1:U1"/>
    <mergeCell ref="AA1:AB1"/>
    <mergeCell ref="Q2:R2"/>
    <mergeCell ref="T2:U2"/>
    <mergeCell ref="Q7:R7"/>
    <mergeCell ref="Q21:R21"/>
    <mergeCell ref="W1:Y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15"/>
  <sheetViews>
    <sheetView workbookViewId="0">
      <selection sqref="A1:G107"/>
    </sheetView>
  </sheetViews>
  <sheetFormatPr defaultColWidth="10.6640625" defaultRowHeight="15.5" x14ac:dyDescent="0.35"/>
  <cols>
    <col min="10" max="10" width="17" bestFit="1" customWidth="1"/>
    <col min="11" max="11" width="19.33203125" bestFit="1" customWidth="1"/>
    <col min="13" max="13" width="24" bestFit="1" customWidth="1"/>
    <col min="17" max="17" width="22" bestFit="1" customWidth="1"/>
    <col min="20" max="20" width="22" bestFit="1" customWidth="1"/>
  </cols>
  <sheetData>
    <row r="1" spans="1:30" ht="16" thickBot="1" x14ac:dyDescent="0.4">
      <c r="A1" s="90" t="s">
        <v>135</v>
      </c>
      <c r="B1" s="94"/>
      <c r="C1" s="94"/>
      <c r="D1" s="94"/>
      <c r="E1" s="94"/>
      <c r="F1" s="94"/>
      <c r="G1" s="91"/>
      <c r="I1" s="90" t="s">
        <v>68</v>
      </c>
      <c r="J1" s="94"/>
      <c r="K1" s="91"/>
      <c r="M1" s="90" t="s">
        <v>69</v>
      </c>
      <c r="N1" s="94"/>
      <c r="O1" s="91"/>
      <c r="Q1" s="90" t="s">
        <v>70</v>
      </c>
      <c r="R1" s="91"/>
      <c r="T1" s="92" t="s">
        <v>69</v>
      </c>
      <c r="U1" s="93"/>
      <c r="W1" s="90" t="s">
        <v>109</v>
      </c>
      <c r="X1" s="94"/>
      <c r="Y1" s="91"/>
      <c r="AA1" s="87" t="s">
        <v>114</v>
      </c>
      <c r="AB1" s="88"/>
      <c r="AD1" s="55" t="s">
        <v>78</v>
      </c>
    </row>
    <row r="2" spans="1:30" ht="16" thickBot="1" x14ac:dyDescent="0.4">
      <c r="A2" s="31" t="s">
        <v>22</v>
      </c>
      <c r="B2" s="32" t="s">
        <v>23</v>
      </c>
      <c r="C2" s="32" t="s">
        <v>24</v>
      </c>
      <c r="D2" s="32" t="s">
        <v>25</v>
      </c>
      <c r="E2" s="32" t="s">
        <v>26</v>
      </c>
      <c r="F2" s="32" t="s">
        <v>27</v>
      </c>
      <c r="G2" s="33" t="s">
        <v>28</v>
      </c>
      <c r="I2" s="44" t="s">
        <v>32</v>
      </c>
      <c r="J2" s="45" t="s">
        <v>30</v>
      </c>
      <c r="K2" s="46" t="s">
        <v>31</v>
      </c>
      <c r="M2" s="44" t="s">
        <v>32</v>
      </c>
      <c r="N2" s="45" t="s">
        <v>30</v>
      </c>
      <c r="O2" s="46" t="s">
        <v>31</v>
      </c>
      <c r="Q2" s="90" t="s">
        <v>43</v>
      </c>
      <c r="R2" s="91"/>
      <c r="S2" s="1"/>
      <c r="T2" s="90" t="s">
        <v>43</v>
      </c>
      <c r="U2" s="91"/>
      <c r="W2" s="44" t="s">
        <v>32</v>
      </c>
      <c r="X2" s="45" t="s">
        <v>111</v>
      </c>
      <c r="Y2" s="46" t="s">
        <v>110</v>
      </c>
      <c r="AA2" s="37" t="s">
        <v>32</v>
      </c>
      <c r="AB2" s="61" t="s">
        <v>76</v>
      </c>
      <c r="AD2" s="15"/>
    </row>
    <row r="3" spans="1:30" x14ac:dyDescent="0.35">
      <c r="A3" s="29">
        <v>42370</v>
      </c>
      <c r="B3" s="9">
        <v>45.669998</v>
      </c>
      <c r="C3" s="9">
        <v>46.549999</v>
      </c>
      <c r="D3" s="9">
        <v>45</v>
      </c>
      <c r="E3" s="9">
        <v>45.27</v>
      </c>
      <c r="F3" s="9">
        <v>40.843918000000002</v>
      </c>
      <c r="G3" s="5">
        <v>71814700</v>
      </c>
      <c r="I3" s="25"/>
      <c r="J3" s="9"/>
      <c r="K3" s="5"/>
      <c r="M3" s="25"/>
      <c r="N3" s="9"/>
      <c r="O3" s="5"/>
      <c r="Q3" s="53" t="s">
        <v>71</v>
      </c>
      <c r="R3" s="52">
        <f>AVERAGE(J4:J107)</f>
        <v>2.383526949576852E-3</v>
      </c>
      <c r="T3" s="4" t="s">
        <v>71</v>
      </c>
      <c r="U3" s="5">
        <f>AVERAGE(N4:N107)</f>
        <v>2.6987108146660087E-3</v>
      </c>
      <c r="W3" s="25"/>
      <c r="X3" s="9"/>
      <c r="Y3" s="5"/>
      <c r="AA3" s="19">
        <v>1</v>
      </c>
      <c r="AB3" s="35">
        <v>-0.1</v>
      </c>
      <c r="AD3" s="15"/>
    </row>
    <row r="4" spans="1:30" x14ac:dyDescent="0.35">
      <c r="A4" s="29">
        <v>42377</v>
      </c>
      <c r="B4" s="9">
        <v>45.66</v>
      </c>
      <c r="C4" s="9">
        <v>45.740001999999997</v>
      </c>
      <c r="D4" s="9">
        <v>44.049999</v>
      </c>
      <c r="E4" s="9">
        <v>44.869999</v>
      </c>
      <c r="F4" s="9">
        <v>40.980961000000001</v>
      </c>
      <c r="G4" s="5">
        <v>83638300</v>
      </c>
      <c r="I4" s="26">
        <v>1</v>
      </c>
      <c r="J4" s="9">
        <f>LN(F4/F3)</f>
        <v>3.3496689469813008E-3</v>
      </c>
      <c r="K4" s="5">
        <f>J4+1</f>
        <v>1.0033496689469814</v>
      </c>
      <c r="M4" s="26">
        <v>1</v>
      </c>
      <c r="N4" s="9">
        <f t="shared" ref="N4:N35" si="0">(F4-F3)/F3</f>
        <v>3.3552853572959983E-3</v>
      </c>
      <c r="O4" s="5">
        <f>N4+1</f>
        <v>1.003355285357296</v>
      </c>
      <c r="Q4" s="54" t="s">
        <v>72</v>
      </c>
      <c r="R4" s="7">
        <f>GEOMEAN(K4:K107)-1</f>
        <v>2.0749963456809795E-3</v>
      </c>
      <c r="T4" s="4" t="s">
        <v>72</v>
      </c>
      <c r="U4" s="5">
        <f>GEOMEAN(O4:O107)-1</f>
        <v>2.3863698081645346E-3</v>
      </c>
      <c r="W4" s="26">
        <v>1</v>
      </c>
      <c r="X4" s="9">
        <f t="shared" ref="X4:X35" si="1">IF(J4&lt;$R$3,(J4-$R$3),0)</f>
        <v>0</v>
      </c>
      <c r="Y4" s="5">
        <f>X4^2</f>
        <v>0</v>
      </c>
      <c r="AA4" s="19">
        <v>2</v>
      </c>
      <c r="AB4" s="35">
        <v>-0.09</v>
      </c>
      <c r="AD4" s="15">
        <f>ABS(J4-$R$3)</f>
        <v>9.6614199740444875E-4</v>
      </c>
    </row>
    <row r="5" spans="1:30" x14ac:dyDescent="0.35">
      <c r="A5" s="29">
        <v>42384</v>
      </c>
      <c r="B5" s="9">
        <v>44.040000999999997</v>
      </c>
      <c r="C5" s="9">
        <v>46.330002</v>
      </c>
      <c r="D5" s="9">
        <v>43.790000999999997</v>
      </c>
      <c r="E5" s="9">
        <v>45.869999</v>
      </c>
      <c r="F5" s="9">
        <v>41.894286999999998</v>
      </c>
      <c r="G5" s="5">
        <v>108002500</v>
      </c>
      <c r="I5" s="26">
        <v>2</v>
      </c>
      <c r="J5" s="9">
        <f t="shared" ref="J5:J68" si="2">LN(F5/F4)</f>
        <v>2.2041876183673231E-2</v>
      </c>
      <c r="K5" s="5">
        <f t="shared" ref="K5:K68" si="3">J5+1</f>
        <v>1.0220418761836731</v>
      </c>
      <c r="M5" s="26">
        <v>2</v>
      </c>
      <c r="N5" s="9">
        <f t="shared" si="0"/>
        <v>2.228659303523892E-2</v>
      </c>
      <c r="O5" s="5">
        <f t="shared" ref="O5:O68" si="4">N5+1</f>
        <v>1.0222865930352389</v>
      </c>
      <c r="Q5" s="26" t="s">
        <v>73</v>
      </c>
      <c r="R5" s="35">
        <f>MEDIAN(J4:J107)</f>
        <v>2.3614827740610794E-3</v>
      </c>
      <c r="T5" s="19" t="s">
        <v>73</v>
      </c>
      <c r="U5" s="5">
        <f>MEDIAN(N4:N107)</f>
        <v>2.3645086851911959E-3</v>
      </c>
      <c r="W5" s="26">
        <v>2</v>
      </c>
      <c r="X5" s="9">
        <f t="shared" si="1"/>
        <v>0</v>
      </c>
      <c r="Y5" s="5">
        <f t="shared" ref="Y5:Y68" si="5">X5^2</f>
        <v>0</v>
      </c>
      <c r="AA5" s="19">
        <v>3</v>
      </c>
      <c r="AB5" s="35">
        <v>-0.08</v>
      </c>
      <c r="AD5" s="15">
        <f t="shared" ref="AD5:AD68" si="6">ABS(J5-$R$3)</f>
        <v>1.965834923409638E-2</v>
      </c>
    </row>
    <row r="6" spans="1:30" ht="16" thickBot="1" x14ac:dyDescent="0.4">
      <c r="A6" s="29">
        <v>42391</v>
      </c>
      <c r="B6" s="9">
        <v>46.41</v>
      </c>
      <c r="C6" s="9">
        <v>49.490001999999997</v>
      </c>
      <c r="D6" s="9">
        <v>46</v>
      </c>
      <c r="E6" s="9">
        <v>49.009998000000003</v>
      </c>
      <c r="F6" s="9">
        <v>44.762135000000001</v>
      </c>
      <c r="G6" s="5">
        <v>123850300</v>
      </c>
      <c r="I6" s="26">
        <v>3</v>
      </c>
      <c r="J6" s="9">
        <f t="shared" si="2"/>
        <v>6.6213111961309579E-2</v>
      </c>
      <c r="K6" s="5">
        <f t="shared" si="3"/>
        <v>1.0662131119613096</v>
      </c>
      <c r="M6" s="26">
        <v>3</v>
      </c>
      <c r="N6" s="9">
        <f t="shared" si="0"/>
        <v>6.8454393316205675E-2</v>
      </c>
      <c r="O6" s="5">
        <f t="shared" si="4"/>
        <v>1.0684543933162056</v>
      </c>
      <c r="Q6" s="43" t="s">
        <v>74</v>
      </c>
      <c r="R6" s="36" t="e">
        <f>MODE(J4:J107)</f>
        <v>#N/A</v>
      </c>
      <c r="S6" s="1"/>
      <c r="T6" s="37" t="s">
        <v>74</v>
      </c>
      <c r="U6" s="6" t="e">
        <f>MODE(N4:N107)</f>
        <v>#N/A</v>
      </c>
      <c r="W6" s="26">
        <v>3</v>
      </c>
      <c r="X6" s="9">
        <f t="shared" si="1"/>
        <v>0</v>
      </c>
      <c r="Y6" s="5">
        <f t="shared" si="5"/>
        <v>0</v>
      </c>
      <c r="AA6" s="19">
        <v>4</v>
      </c>
      <c r="AB6" s="35">
        <v>-7.0000000000000007E-2</v>
      </c>
      <c r="AD6" s="15">
        <f t="shared" si="6"/>
        <v>6.382958501173272E-2</v>
      </c>
    </row>
    <row r="7" spans="1:30" ht="16" thickBot="1" x14ac:dyDescent="0.4">
      <c r="A7" s="29">
        <v>42398</v>
      </c>
      <c r="B7" s="9">
        <v>49.389999000000003</v>
      </c>
      <c r="C7" s="9">
        <v>51.02</v>
      </c>
      <c r="D7" s="9">
        <v>49.220001000000003</v>
      </c>
      <c r="E7" s="9">
        <v>50.43</v>
      </c>
      <c r="F7" s="9">
        <v>46.059055000000001</v>
      </c>
      <c r="G7" s="5">
        <v>118844200</v>
      </c>
      <c r="I7" s="27">
        <v>4</v>
      </c>
      <c r="J7" s="9">
        <f t="shared" si="2"/>
        <v>2.8561796320323754E-2</v>
      </c>
      <c r="K7" s="5">
        <f t="shared" si="3"/>
        <v>1.0285617963203237</v>
      </c>
      <c r="M7" s="27">
        <v>4</v>
      </c>
      <c r="N7" s="9">
        <f t="shared" si="0"/>
        <v>2.8973595651771301E-2</v>
      </c>
      <c r="O7" s="5">
        <f t="shared" si="4"/>
        <v>1.0289735956517714</v>
      </c>
      <c r="Q7" s="90" t="s">
        <v>45</v>
      </c>
      <c r="R7" s="91"/>
      <c r="U7" s="3"/>
      <c r="V7" s="3"/>
      <c r="W7" s="27">
        <v>4</v>
      </c>
      <c r="X7" s="9">
        <f t="shared" si="1"/>
        <v>0</v>
      </c>
      <c r="Y7" s="5">
        <f t="shared" si="5"/>
        <v>0</v>
      </c>
      <c r="AA7" s="19">
        <v>5</v>
      </c>
      <c r="AB7" s="35">
        <v>-0.06</v>
      </c>
      <c r="AD7" s="15">
        <f t="shared" si="6"/>
        <v>2.6178269370746902E-2</v>
      </c>
    </row>
    <row r="8" spans="1:30" x14ac:dyDescent="0.35">
      <c r="A8" s="29">
        <v>42405</v>
      </c>
      <c r="B8" s="9">
        <v>50.32</v>
      </c>
      <c r="C8" s="9">
        <v>51.200001</v>
      </c>
      <c r="D8" s="9">
        <v>49.27</v>
      </c>
      <c r="E8" s="9">
        <v>49.389999000000003</v>
      </c>
      <c r="F8" s="9">
        <v>45.109195999999997</v>
      </c>
      <c r="G8" s="5">
        <v>124108800</v>
      </c>
      <c r="I8" s="27">
        <v>5</v>
      </c>
      <c r="J8" s="9">
        <f t="shared" si="2"/>
        <v>-2.0838249302363152E-2</v>
      </c>
      <c r="K8" s="5">
        <f t="shared" si="3"/>
        <v>0.97916175069763689</v>
      </c>
      <c r="M8" s="27">
        <v>5</v>
      </c>
      <c r="N8" s="9">
        <f t="shared" si="0"/>
        <v>-2.0622633269397377E-2</v>
      </c>
      <c r="O8" s="5">
        <f t="shared" si="4"/>
        <v>0.97937736673060261</v>
      </c>
      <c r="Q8" s="16" t="s">
        <v>76</v>
      </c>
      <c r="R8" s="39">
        <f>MAX(J4:J107)-MIN(J4:J107)</f>
        <v>0.14193428785162443</v>
      </c>
      <c r="U8" s="3"/>
      <c r="V8" s="3"/>
      <c r="W8" s="27">
        <v>5</v>
      </c>
      <c r="X8" s="9">
        <f t="shared" si="1"/>
        <v>-2.3221776251940003E-2</v>
      </c>
      <c r="Y8" s="5">
        <f t="shared" si="5"/>
        <v>5.3925089229516475E-4</v>
      </c>
      <c r="AA8" s="19">
        <v>6</v>
      </c>
      <c r="AB8" s="35">
        <v>-0.05</v>
      </c>
      <c r="AD8" s="15">
        <f t="shared" si="6"/>
        <v>2.3221776251940003E-2</v>
      </c>
    </row>
    <row r="9" spans="1:30" x14ac:dyDescent="0.35">
      <c r="A9" s="29">
        <v>42412</v>
      </c>
      <c r="B9" s="9">
        <v>49.540000999999997</v>
      </c>
      <c r="C9" s="9">
        <v>51.099997999999999</v>
      </c>
      <c r="D9" s="9">
        <v>49.349997999999999</v>
      </c>
      <c r="E9" s="9">
        <v>50.939999</v>
      </c>
      <c r="F9" s="9">
        <v>46.524853</v>
      </c>
      <c r="G9" s="5">
        <v>72258300</v>
      </c>
      <c r="I9" s="26">
        <v>6</v>
      </c>
      <c r="J9" s="9">
        <f t="shared" si="2"/>
        <v>3.0900514769325392E-2</v>
      </c>
      <c r="K9" s="5">
        <f t="shared" si="3"/>
        <v>1.0309005147693253</v>
      </c>
      <c r="M9" s="26">
        <v>6</v>
      </c>
      <c r="N9" s="9">
        <f t="shared" si="0"/>
        <v>3.1382891417528327E-2</v>
      </c>
      <c r="O9" s="5">
        <f t="shared" si="4"/>
        <v>1.0313828914175283</v>
      </c>
      <c r="Q9" s="19" t="s">
        <v>107</v>
      </c>
      <c r="R9" s="35">
        <f>MAX(J4:J107)</f>
        <v>7.8057644928468589E-2</v>
      </c>
      <c r="U9" s="3"/>
      <c r="V9" s="3"/>
      <c r="W9" s="26">
        <v>6</v>
      </c>
      <c r="X9" s="9">
        <f t="shared" si="1"/>
        <v>0</v>
      </c>
      <c r="Y9" s="5">
        <f t="shared" si="5"/>
        <v>0</v>
      </c>
      <c r="AA9" s="19">
        <v>7</v>
      </c>
      <c r="AB9" s="35">
        <v>-0.04</v>
      </c>
      <c r="AD9" s="15">
        <f t="shared" si="6"/>
        <v>2.851698781974854E-2</v>
      </c>
    </row>
    <row r="10" spans="1:30" x14ac:dyDescent="0.35">
      <c r="A10" s="29">
        <v>42419</v>
      </c>
      <c r="B10" s="9">
        <v>50.740001999999997</v>
      </c>
      <c r="C10" s="9">
        <v>51.299999</v>
      </c>
      <c r="D10" s="9">
        <v>50.169998</v>
      </c>
      <c r="E10" s="9">
        <v>51.110000999999997</v>
      </c>
      <c r="F10" s="9">
        <v>46.680121999999997</v>
      </c>
      <c r="G10" s="5">
        <v>63239000</v>
      </c>
      <c r="I10" s="26">
        <v>7</v>
      </c>
      <c r="J10" s="9">
        <f t="shared" si="2"/>
        <v>3.3317780222232155E-3</v>
      </c>
      <c r="K10" s="5">
        <f t="shared" si="3"/>
        <v>1.0033317780222233</v>
      </c>
      <c r="M10" s="26">
        <v>7</v>
      </c>
      <c r="N10" s="9">
        <f t="shared" si="0"/>
        <v>3.3373345639586866E-3</v>
      </c>
      <c r="O10" s="5">
        <f t="shared" si="4"/>
        <v>1.0033373345639587</v>
      </c>
      <c r="Q10" s="19" t="s">
        <v>108</v>
      </c>
      <c r="R10" s="35">
        <f>MIN(J5:J108)</f>
        <v>-6.3876642923155841E-2</v>
      </c>
      <c r="U10" s="3"/>
      <c r="V10" s="3"/>
      <c r="W10" s="26">
        <v>7</v>
      </c>
      <c r="X10" s="9">
        <f t="shared" si="1"/>
        <v>0</v>
      </c>
      <c r="Y10" s="5">
        <f t="shared" si="5"/>
        <v>0</v>
      </c>
      <c r="AA10" s="19">
        <v>8</v>
      </c>
      <c r="AB10" s="35">
        <v>-0.03</v>
      </c>
      <c r="AD10" s="15">
        <f t="shared" si="6"/>
        <v>9.4825107264636353E-4</v>
      </c>
    </row>
    <row r="11" spans="1:30" x14ac:dyDescent="0.35">
      <c r="A11" s="29">
        <v>42426</v>
      </c>
      <c r="B11" s="9">
        <v>51.150002000000001</v>
      </c>
      <c r="C11" s="9">
        <v>52.220001000000003</v>
      </c>
      <c r="D11" s="9">
        <v>50.689999</v>
      </c>
      <c r="E11" s="9">
        <v>51.889999000000003</v>
      </c>
      <c r="F11" s="9">
        <v>47.392513000000001</v>
      </c>
      <c r="G11" s="5">
        <v>71128600</v>
      </c>
      <c r="I11" s="26">
        <v>8</v>
      </c>
      <c r="J11" s="9">
        <f t="shared" si="2"/>
        <v>1.5145841684622725E-2</v>
      </c>
      <c r="K11" s="5">
        <f t="shared" si="3"/>
        <v>1.0151458416846226</v>
      </c>
      <c r="M11" s="26">
        <v>8</v>
      </c>
      <c r="N11" s="9">
        <f t="shared" si="0"/>
        <v>1.5261121211294259E-2</v>
      </c>
      <c r="O11" s="5">
        <f t="shared" si="4"/>
        <v>1.0152611212112943</v>
      </c>
      <c r="Q11" s="19" t="s">
        <v>78</v>
      </c>
      <c r="R11" s="35">
        <f>AD109</f>
        <v>1.9405395898676871E-2</v>
      </c>
      <c r="U11" s="3"/>
      <c r="V11" s="3"/>
      <c r="W11" s="26">
        <v>8</v>
      </c>
      <c r="X11" s="9">
        <f t="shared" si="1"/>
        <v>0</v>
      </c>
      <c r="Y11" s="5">
        <f t="shared" si="5"/>
        <v>0</v>
      </c>
      <c r="AA11" s="19">
        <v>9</v>
      </c>
      <c r="AB11" s="35">
        <v>-0.02</v>
      </c>
      <c r="AD11" s="15">
        <f t="shared" si="6"/>
        <v>1.2762314735045873E-2</v>
      </c>
    </row>
    <row r="12" spans="1:30" x14ac:dyDescent="0.35">
      <c r="A12" s="29">
        <v>42433</v>
      </c>
      <c r="B12" s="9">
        <v>51.75</v>
      </c>
      <c r="C12" s="9">
        <v>52.959999000000003</v>
      </c>
      <c r="D12" s="9">
        <v>51.400002000000001</v>
      </c>
      <c r="E12" s="9">
        <v>52.32</v>
      </c>
      <c r="F12" s="9">
        <v>47.785248000000003</v>
      </c>
      <c r="G12" s="5">
        <v>73740300</v>
      </c>
      <c r="I12" s="27">
        <v>9</v>
      </c>
      <c r="J12" s="9">
        <f t="shared" si="2"/>
        <v>8.2527099792768215E-3</v>
      </c>
      <c r="K12" s="5">
        <f t="shared" si="3"/>
        <v>1.0082527099792769</v>
      </c>
      <c r="M12" s="27">
        <v>9</v>
      </c>
      <c r="N12" s="9">
        <f t="shared" si="0"/>
        <v>8.2868574620637188E-3</v>
      </c>
      <c r="O12" s="5">
        <f t="shared" si="4"/>
        <v>1.0082868574620638</v>
      </c>
      <c r="Q12" s="19" t="s">
        <v>97</v>
      </c>
      <c r="R12" s="35">
        <f>STDEV(J4:J107)</f>
        <v>2.5047569117503447E-2</v>
      </c>
      <c r="W12" s="27">
        <v>9</v>
      </c>
      <c r="X12" s="9">
        <f t="shared" si="1"/>
        <v>0</v>
      </c>
      <c r="Y12" s="5">
        <f t="shared" si="5"/>
        <v>0</v>
      </c>
      <c r="AA12" s="19">
        <v>10</v>
      </c>
      <c r="AB12" s="35">
        <v>-0.01</v>
      </c>
      <c r="AD12" s="15">
        <f t="shared" si="6"/>
        <v>5.86918302969997E-3</v>
      </c>
    </row>
    <row r="13" spans="1:30" x14ac:dyDescent="0.35">
      <c r="A13" s="29">
        <v>42440</v>
      </c>
      <c r="B13" s="9">
        <v>52.650002000000001</v>
      </c>
      <c r="C13" s="9">
        <v>53.810001</v>
      </c>
      <c r="D13" s="9">
        <v>52.23</v>
      </c>
      <c r="E13" s="9">
        <v>53.630001</v>
      </c>
      <c r="F13" s="9">
        <v>48.981704999999998</v>
      </c>
      <c r="G13" s="5">
        <v>66516900</v>
      </c>
      <c r="I13" s="27">
        <v>10</v>
      </c>
      <c r="J13" s="9">
        <f t="shared" si="2"/>
        <v>2.4729888426917455E-2</v>
      </c>
      <c r="K13" s="5">
        <f t="shared" si="3"/>
        <v>1.0247298884269174</v>
      </c>
      <c r="M13" s="27">
        <v>10</v>
      </c>
      <c r="N13" s="9">
        <f t="shared" si="0"/>
        <v>2.5038208444580955E-2</v>
      </c>
      <c r="O13" s="5">
        <f t="shared" si="4"/>
        <v>1.025038208444581</v>
      </c>
      <c r="Q13" s="19" t="s">
        <v>99</v>
      </c>
      <c r="R13" s="35">
        <f>VAR(J4:J107)</f>
        <v>6.2738071869611236E-4</v>
      </c>
      <c r="W13" s="27">
        <v>10</v>
      </c>
      <c r="X13" s="9">
        <f t="shared" si="1"/>
        <v>0</v>
      </c>
      <c r="Y13" s="5">
        <f t="shared" si="5"/>
        <v>0</v>
      </c>
      <c r="AA13" s="19">
        <v>11</v>
      </c>
      <c r="AB13" s="35">
        <v>0</v>
      </c>
      <c r="AD13" s="15">
        <f t="shared" si="6"/>
        <v>2.2346361477340603E-2</v>
      </c>
    </row>
    <row r="14" spans="1:30" x14ac:dyDescent="0.35">
      <c r="A14" s="29">
        <v>42447</v>
      </c>
      <c r="B14" s="9">
        <v>53.810001</v>
      </c>
      <c r="C14" s="9">
        <v>53.849997999999999</v>
      </c>
      <c r="D14" s="9">
        <v>52.66</v>
      </c>
      <c r="E14" s="9">
        <v>53.560001</v>
      </c>
      <c r="F14" s="9">
        <v>48.917769999999997</v>
      </c>
      <c r="G14" s="5">
        <v>69552900</v>
      </c>
      <c r="I14" s="26">
        <v>11</v>
      </c>
      <c r="J14" s="9">
        <f t="shared" si="2"/>
        <v>-1.3061358927487011E-3</v>
      </c>
      <c r="K14" s="5">
        <f t="shared" si="3"/>
        <v>0.99869386410725125</v>
      </c>
      <c r="M14" s="26">
        <v>11</v>
      </c>
      <c r="N14" s="9">
        <f t="shared" si="0"/>
        <v>-1.3052832685183323E-3</v>
      </c>
      <c r="O14" s="5">
        <f t="shared" si="4"/>
        <v>0.99869471673148169</v>
      </c>
      <c r="Q14" s="19" t="s">
        <v>87</v>
      </c>
      <c r="R14" s="5">
        <f>Y112</f>
        <v>1.7091718079243236E-2</v>
      </c>
      <c r="T14" t="str">
        <f>IF(R12&gt;R14,"Standard Deviation overstates risk"," ")</f>
        <v>Standard Deviation overstates risk</v>
      </c>
      <c r="W14" s="26">
        <v>11</v>
      </c>
      <c r="X14" s="9">
        <f t="shared" si="1"/>
        <v>-3.6896628423255529E-3</v>
      </c>
      <c r="Y14" s="5">
        <f t="shared" si="5"/>
        <v>1.3613611890037877E-5</v>
      </c>
      <c r="AA14" s="19">
        <v>12</v>
      </c>
      <c r="AB14" s="35">
        <v>0.01</v>
      </c>
      <c r="AD14" s="15">
        <f t="shared" si="6"/>
        <v>3.6896628423255529E-3</v>
      </c>
    </row>
    <row r="15" spans="1:30" x14ac:dyDescent="0.35">
      <c r="A15" s="29">
        <v>42454</v>
      </c>
      <c r="B15" s="9">
        <v>53.560001</v>
      </c>
      <c r="C15" s="9">
        <v>54.369999</v>
      </c>
      <c r="D15" s="9">
        <v>53.200001</v>
      </c>
      <c r="E15" s="9">
        <v>54.080002</v>
      </c>
      <c r="F15" s="9">
        <v>49.392704000000002</v>
      </c>
      <c r="G15" s="5">
        <v>46204500</v>
      </c>
      <c r="I15" s="26">
        <v>12</v>
      </c>
      <c r="J15" s="9">
        <f t="shared" si="2"/>
        <v>9.6619958266049456E-3</v>
      </c>
      <c r="K15" s="5">
        <f t="shared" si="3"/>
        <v>1.0096619958266049</v>
      </c>
      <c r="M15" s="26">
        <v>12</v>
      </c>
      <c r="N15" s="9">
        <f t="shared" si="0"/>
        <v>9.7088236033654983E-3</v>
      </c>
      <c r="O15" s="5">
        <f t="shared" si="4"/>
        <v>1.0097088236033656</v>
      </c>
      <c r="Q15" s="19" t="s">
        <v>86</v>
      </c>
      <c r="R15" s="35">
        <f>Y111</f>
        <v>2.9212682690033008E-4</v>
      </c>
      <c r="U15" s="3"/>
      <c r="V15" s="3"/>
      <c r="W15" s="26">
        <v>12</v>
      </c>
      <c r="X15" s="9">
        <f t="shared" si="1"/>
        <v>0</v>
      </c>
      <c r="Y15" s="5">
        <f t="shared" si="5"/>
        <v>0</v>
      </c>
      <c r="AA15" s="19">
        <v>13</v>
      </c>
      <c r="AB15" s="35">
        <v>0.02</v>
      </c>
      <c r="AD15" s="15">
        <f t="shared" si="6"/>
        <v>7.278468877028094E-3</v>
      </c>
    </row>
    <row r="16" spans="1:30" x14ac:dyDescent="0.35">
      <c r="A16" s="29">
        <v>42461</v>
      </c>
      <c r="B16" s="9">
        <v>53.32</v>
      </c>
      <c r="C16" s="9">
        <v>54.490001999999997</v>
      </c>
      <c r="D16" s="9">
        <v>51.77</v>
      </c>
      <c r="E16" s="9">
        <v>52</v>
      </c>
      <c r="F16" s="9">
        <v>47.492984999999997</v>
      </c>
      <c r="G16" s="5">
        <v>74249500</v>
      </c>
      <c r="I16" s="26">
        <v>13</v>
      </c>
      <c r="J16" s="9">
        <f t="shared" si="2"/>
        <v>-3.9220705054919376E-2</v>
      </c>
      <c r="K16" s="5">
        <f t="shared" si="3"/>
        <v>0.96077929494508063</v>
      </c>
      <c r="M16" s="26">
        <v>13</v>
      </c>
      <c r="N16" s="9">
        <f t="shared" si="0"/>
        <v>-3.846153067465196E-2</v>
      </c>
      <c r="O16" s="5">
        <f t="shared" si="4"/>
        <v>0.96153846932534803</v>
      </c>
      <c r="Q16" s="19" t="s">
        <v>89</v>
      </c>
      <c r="R16" s="5">
        <f>R12/R3</f>
        <v>10.508615865220298</v>
      </c>
      <c r="W16" s="26">
        <v>13</v>
      </c>
      <c r="X16" s="9">
        <f t="shared" si="1"/>
        <v>-4.1604232004496228E-2</v>
      </c>
      <c r="Y16" s="5">
        <f t="shared" si="5"/>
        <v>1.7309121206839481E-3</v>
      </c>
      <c r="AA16" s="19">
        <v>14</v>
      </c>
      <c r="AB16" s="35">
        <v>0.03</v>
      </c>
      <c r="AD16" s="15">
        <f t="shared" si="6"/>
        <v>4.1604232004496228E-2</v>
      </c>
    </row>
    <row r="17" spans="1:30" x14ac:dyDescent="0.35">
      <c r="A17" s="29">
        <v>42468</v>
      </c>
      <c r="B17" s="9">
        <v>52.200001</v>
      </c>
      <c r="C17" s="9">
        <v>52.580002</v>
      </c>
      <c r="D17" s="9">
        <v>50.84</v>
      </c>
      <c r="E17" s="9">
        <v>51.360000999999997</v>
      </c>
      <c r="F17" s="9">
        <v>47.40361</v>
      </c>
      <c r="G17" s="5">
        <v>69228700</v>
      </c>
      <c r="I17" s="27">
        <v>14</v>
      </c>
      <c r="J17" s="9">
        <f t="shared" si="2"/>
        <v>-1.8836297851500029E-3</v>
      </c>
      <c r="K17" s="5">
        <f t="shared" si="3"/>
        <v>0.99811637021485</v>
      </c>
      <c r="M17" s="27">
        <v>14</v>
      </c>
      <c r="N17" s="9">
        <f t="shared" si="0"/>
        <v>-1.8818568679142167E-3</v>
      </c>
      <c r="O17" s="5">
        <f t="shared" si="4"/>
        <v>0.9981181431320858</v>
      </c>
      <c r="Q17" s="19" t="s">
        <v>94</v>
      </c>
      <c r="R17" s="5">
        <f>SKEW(J4:J107)</f>
        <v>0.33873108847021799</v>
      </c>
      <c r="W17" s="27">
        <v>14</v>
      </c>
      <c r="X17" s="9">
        <f t="shared" si="1"/>
        <v>-4.2671567347268551E-3</v>
      </c>
      <c r="Y17" s="5">
        <f t="shared" si="5"/>
        <v>1.8208626598724756E-5</v>
      </c>
      <c r="AA17" s="19">
        <v>15</v>
      </c>
      <c r="AB17" s="35">
        <v>0.04</v>
      </c>
      <c r="AD17" s="15">
        <f t="shared" si="6"/>
        <v>4.2671567347268551E-3</v>
      </c>
    </row>
    <row r="18" spans="1:30" ht="16" thickBot="1" x14ac:dyDescent="0.4">
      <c r="A18" s="29">
        <v>42475</v>
      </c>
      <c r="B18" s="9">
        <v>51.279998999999997</v>
      </c>
      <c r="C18" s="9">
        <v>52.220001000000003</v>
      </c>
      <c r="D18" s="9">
        <v>49.470001000000003</v>
      </c>
      <c r="E18" s="9">
        <v>50.029998999999997</v>
      </c>
      <c r="F18" s="9">
        <v>46.176063999999997</v>
      </c>
      <c r="G18" s="5">
        <v>85154000</v>
      </c>
      <c r="I18" s="27">
        <v>15</v>
      </c>
      <c r="J18" s="9">
        <f t="shared" si="2"/>
        <v>-2.6236817546646547E-2</v>
      </c>
      <c r="K18" s="5">
        <f t="shared" si="3"/>
        <v>0.97376318245335347</v>
      </c>
      <c r="M18" s="27">
        <v>15</v>
      </c>
      <c r="N18" s="9">
        <f t="shared" si="0"/>
        <v>-2.5895622717341648E-2</v>
      </c>
      <c r="O18" s="5">
        <f t="shared" si="4"/>
        <v>0.97410437728265831</v>
      </c>
      <c r="Q18" s="37" t="s">
        <v>118</v>
      </c>
      <c r="R18" s="6">
        <f>KURT(J4:J107)</f>
        <v>0.90761390334116498</v>
      </c>
      <c r="W18" s="27">
        <v>15</v>
      </c>
      <c r="X18" s="9">
        <f t="shared" si="1"/>
        <v>-2.8620344496223398E-2</v>
      </c>
      <c r="Y18" s="5">
        <f t="shared" si="5"/>
        <v>8.1912411908250499E-4</v>
      </c>
      <c r="AA18" s="19">
        <v>16</v>
      </c>
      <c r="AB18" s="35">
        <v>0.05</v>
      </c>
      <c r="AD18" s="15">
        <f t="shared" si="6"/>
        <v>2.8620344496223398E-2</v>
      </c>
    </row>
    <row r="19" spans="1:30" x14ac:dyDescent="0.35">
      <c r="A19" s="29">
        <v>42482</v>
      </c>
      <c r="B19" s="9">
        <v>50.150002000000001</v>
      </c>
      <c r="C19" s="9">
        <v>51.810001</v>
      </c>
      <c r="D19" s="9">
        <v>50.049999</v>
      </c>
      <c r="E19" s="9">
        <v>51.02</v>
      </c>
      <c r="F19" s="9">
        <v>47.089801999999999</v>
      </c>
      <c r="G19" s="5">
        <v>70395100</v>
      </c>
      <c r="I19" s="26">
        <v>16</v>
      </c>
      <c r="J19" s="9">
        <f t="shared" si="2"/>
        <v>1.9594890940360873E-2</v>
      </c>
      <c r="K19" s="5">
        <f t="shared" si="3"/>
        <v>1.0195948909403609</v>
      </c>
      <c r="M19" s="26">
        <v>16</v>
      </c>
      <c r="N19" s="9">
        <f t="shared" si="0"/>
        <v>1.978813092428151E-2</v>
      </c>
      <c r="O19" s="5">
        <f t="shared" si="4"/>
        <v>1.0197881309242816</v>
      </c>
      <c r="Q19" s="1"/>
      <c r="W19" s="26">
        <v>16</v>
      </c>
      <c r="X19" s="9">
        <f t="shared" si="1"/>
        <v>0</v>
      </c>
      <c r="Y19" s="5">
        <f t="shared" si="5"/>
        <v>0</v>
      </c>
      <c r="AA19" s="19">
        <v>17</v>
      </c>
      <c r="AB19" s="35">
        <v>0.06</v>
      </c>
      <c r="AD19" s="15">
        <f t="shared" si="6"/>
        <v>1.7211363990784021E-2</v>
      </c>
    </row>
    <row r="20" spans="1:30" ht="16" thickBot="1" x14ac:dyDescent="0.4">
      <c r="A20" s="29">
        <v>42489</v>
      </c>
      <c r="B20" s="9">
        <v>50.950001</v>
      </c>
      <c r="C20" s="9">
        <v>51.450001</v>
      </c>
      <c r="D20" s="9">
        <v>50.200001</v>
      </c>
      <c r="E20" s="9">
        <v>50.84</v>
      </c>
      <c r="F20" s="9">
        <v>46.923664000000002</v>
      </c>
      <c r="G20" s="5">
        <v>57511900</v>
      </c>
      <c r="I20" s="26">
        <v>17</v>
      </c>
      <c r="J20" s="9">
        <f t="shared" si="2"/>
        <v>-3.5343484292844119E-3</v>
      </c>
      <c r="K20" s="5">
        <f t="shared" si="3"/>
        <v>0.99646565157071554</v>
      </c>
      <c r="M20" s="26">
        <v>17</v>
      </c>
      <c r="N20" s="9">
        <f t="shared" si="0"/>
        <v>-3.5281099716664038E-3</v>
      </c>
      <c r="O20" s="5">
        <f t="shared" si="4"/>
        <v>0.99647189002833358</v>
      </c>
      <c r="W20" s="26">
        <v>17</v>
      </c>
      <c r="X20" s="9">
        <f t="shared" si="1"/>
        <v>-5.9178753788612639E-3</v>
      </c>
      <c r="Y20" s="5">
        <f t="shared" si="5"/>
        <v>3.5021248999732348E-5</v>
      </c>
      <c r="AA20" s="19">
        <v>18</v>
      </c>
      <c r="AB20" s="35">
        <v>7.0000000000000007E-2</v>
      </c>
      <c r="AD20" s="15">
        <f t="shared" si="6"/>
        <v>5.9178753788612639E-3</v>
      </c>
    </row>
    <row r="21" spans="1:30" ht="16" thickBot="1" x14ac:dyDescent="0.4">
      <c r="A21" s="29">
        <v>42496</v>
      </c>
      <c r="B21" s="9">
        <v>50.91</v>
      </c>
      <c r="C21" s="9">
        <v>51.700001</v>
      </c>
      <c r="D21" s="9">
        <v>50.610000999999997</v>
      </c>
      <c r="E21" s="9">
        <v>51.470001000000003</v>
      </c>
      <c r="F21" s="9">
        <v>47.505138000000002</v>
      </c>
      <c r="G21" s="5">
        <v>44827200</v>
      </c>
      <c r="I21" s="26">
        <v>18</v>
      </c>
      <c r="J21" s="9">
        <f t="shared" si="2"/>
        <v>1.2315762508904054E-2</v>
      </c>
      <c r="K21" s="5">
        <f t="shared" si="3"/>
        <v>1.0123157625089041</v>
      </c>
      <c r="M21" s="26">
        <v>18</v>
      </c>
      <c r="N21" s="9">
        <f t="shared" si="0"/>
        <v>1.2391913811334086E-2</v>
      </c>
      <c r="O21" s="5">
        <f t="shared" si="4"/>
        <v>1.012391913811334</v>
      </c>
      <c r="Q21" s="90" t="s">
        <v>34</v>
      </c>
      <c r="R21" s="91"/>
      <c r="W21" s="26">
        <v>18</v>
      </c>
      <c r="X21" s="9">
        <f t="shared" si="1"/>
        <v>0</v>
      </c>
      <c r="Y21" s="5">
        <f t="shared" si="5"/>
        <v>0</v>
      </c>
      <c r="AA21" s="19">
        <v>19</v>
      </c>
      <c r="AB21" s="35">
        <v>0.08</v>
      </c>
      <c r="AD21" s="15">
        <f t="shared" si="6"/>
        <v>9.9322355593272019E-3</v>
      </c>
    </row>
    <row r="22" spans="1:30" x14ac:dyDescent="0.35">
      <c r="A22" s="29">
        <v>42503</v>
      </c>
      <c r="B22" s="9">
        <v>51.41</v>
      </c>
      <c r="C22" s="9">
        <v>51.490001999999997</v>
      </c>
      <c r="D22" s="9">
        <v>49.119999</v>
      </c>
      <c r="E22" s="9">
        <v>49.630001</v>
      </c>
      <c r="F22" s="9">
        <v>45.806873000000003</v>
      </c>
      <c r="G22" s="5">
        <v>54435700</v>
      </c>
      <c r="I22" s="27">
        <v>19</v>
      </c>
      <c r="J22" s="9">
        <f t="shared" si="2"/>
        <v>-3.6403728248244747E-2</v>
      </c>
      <c r="K22" s="5">
        <f t="shared" si="3"/>
        <v>0.96359627175175522</v>
      </c>
      <c r="M22" s="27">
        <v>19</v>
      </c>
      <c r="N22" s="9">
        <f t="shared" si="0"/>
        <v>-3.5749080446835016E-2</v>
      </c>
      <c r="O22" s="5">
        <f t="shared" si="4"/>
        <v>0.964250919553165</v>
      </c>
      <c r="Q22" s="62" t="s">
        <v>115</v>
      </c>
      <c r="R22" s="63" t="s">
        <v>117</v>
      </c>
      <c r="W22" s="27">
        <v>19</v>
      </c>
      <c r="X22" s="9">
        <f t="shared" si="1"/>
        <v>-3.8787255197821599E-2</v>
      </c>
      <c r="Y22" s="5">
        <f t="shared" si="5"/>
        <v>1.5044511657809386E-3</v>
      </c>
      <c r="AA22" s="19">
        <v>20</v>
      </c>
      <c r="AB22" s="35">
        <v>0.09</v>
      </c>
      <c r="AD22" s="15">
        <f t="shared" si="6"/>
        <v>3.8787255197821599E-2</v>
      </c>
    </row>
    <row r="23" spans="1:30" ht="16" thickBot="1" x14ac:dyDescent="0.4">
      <c r="A23" s="29">
        <v>42510</v>
      </c>
      <c r="B23" s="9">
        <v>49.799999</v>
      </c>
      <c r="C23" s="9">
        <v>50.279998999999997</v>
      </c>
      <c r="D23" s="9">
        <v>49.049999</v>
      </c>
      <c r="E23" s="9">
        <v>50.16</v>
      </c>
      <c r="F23" s="9">
        <v>46.296047000000002</v>
      </c>
      <c r="G23" s="5">
        <v>60468900</v>
      </c>
      <c r="I23" s="27">
        <v>20</v>
      </c>
      <c r="J23" s="9">
        <f t="shared" si="2"/>
        <v>1.0622434113898054E-2</v>
      </c>
      <c r="K23" s="5">
        <f t="shared" si="3"/>
        <v>1.0106224341138981</v>
      </c>
      <c r="M23" s="27">
        <v>20</v>
      </c>
      <c r="N23" s="9">
        <f t="shared" si="0"/>
        <v>1.0679052464463103E-2</v>
      </c>
      <c r="O23" s="5">
        <f t="shared" si="4"/>
        <v>1.0106790524644631</v>
      </c>
      <c r="Q23" s="64">
        <v>-0.1</v>
      </c>
      <c r="R23" s="65"/>
      <c r="W23" s="27">
        <v>20</v>
      </c>
      <c r="X23" s="9">
        <f t="shared" si="1"/>
        <v>0</v>
      </c>
      <c r="Y23" s="5">
        <f t="shared" si="5"/>
        <v>0</v>
      </c>
      <c r="AA23" s="37">
        <v>21</v>
      </c>
      <c r="AB23" s="36">
        <v>0.1</v>
      </c>
      <c r="AD23" s="15">
        <f t="shared" si="6"/>
        <v>8.2389071643212027E-3</v>
      </c>
    </row>
    <row r="24" spans="1:30" x14ac:dyDescent="0.35">
      <c r="A24" s="29">
        <v>42517</v>
      </c>
      <c r="B24" s="9">
        <v>50.389999000000003</v>
      </c>
      <c r="C24" s="9">
        <v>51.16</v>
      </c>
      <c r="D24" s="9">
        <v>50.119999</v>
      </c>
      <c r="E24" s="9">
        <v>50.77</v>
      </c>
      <c r="F24" s="9">
        <v>46.859057999999997</v>
      </c>
      <c r="G24" s="5">
        <v>45796800</v>
      </c>
      <c r="I24" s="26">
        <v>21</v>
      </c>
      <c r="J24" s="9">
        <f t="shared" si="2"/>
        <v>1.2087750967294832E-2</v>
      </c>
      <c r="K24" s="5">
        <f t="shared" si="3"/>
        <v>1.0120877509672948</v>
      </c>
      <c r="M24" s="26">
        <v>21</v>
      </c>
      <c r="N24" s="9">
        <f t="shared" si="0"/>
        <v>1.2161103085107804E-2</v>
      </c>
      <c r="O24" s="5">
        <f t="shared" si="4"/>
        <v>1.0121611030851079</v>
      </c>
      <c r="Q24" s="64">
        <v>-0.09</v>
      </c>
      <c r="R24" s="65"/>
      <c r="W24" s="26">
        <v>21</v>
      </c>
      <c r="X24" s="9">
        <f t="shared" si="1"/>
        <v>0</v>
      </c>
      <c r="Y24" s="5">
        <f t="shared" si="5"/>
        <v>0</v>
      </c>
      <c r="AD24" s="15">
        <f t="shared" si="6"/>
        <v>9.7042240177179807E-3</v>
      </c>
    </row>
    <row r="25" spans="1:30" x14ac:dyDescent="0.35">
      <c r="A25" s="29">
        <v>42524</v>
      </c>
      <c r="B25" s="9">
        <v>50.77</v>
      </c>
      <c r="C25" s="9">
        <v>52</v>
      </c>
      <c r="D25" s="9">
        <v>50.599997999999999</v>
      </c>
      <c r="E25" s="9">
        <v>51.950001</v>
      </c>
      <c r="F25" s="9">
        <v>47.948162000000004</v>
      </c>
      <c r="G25" s="5">
        <v>55124100</v>
      </c>
      <c r="I25" s="26">
        <v>22</v>
      </c>
      <c r="J25" s="9">
        <f t="shared" si="2"/>
        <v>2.2976138554546683E-2</v>
      </c>
      <c r="K25" s="5">
        <f t="shared" si="3"/>
        <v>1.0229761385545466</v>
      </c>
      <c r="M25" s="26">
        <v>22</v>
      </c>
      <c r="N25" s="9">
        <f t="shared" si="0"/>
        <v>2.3242123219805361E-2</v>
      </c>
      <c r="O25" s="5">
        <f t="shared" si="4"/>
        <v>1.0232421232198055</v>
      </c>
      <c r="Q25" s="64">
        <v>-0.08</v>
      </c>
      <c r="R25" s="65"/>
      <c r="W25" s="26">
        <v>22</v>
      </c>
      <c r="X25" s="9">
        <f t="shared" si="1"/>
        <v>0</v>
      </c>
      <c r="Y25" s="5">
        <f t="shared" si="5"/>
        <v>0</v>
      </c>
      <c r="AD25" s="15">
        <f t="shared" si="6"/>
        <v>2.0592611604969831E-2</v>
      </c>
    </row>
    <row r="26" spans="1:30" x14ac:dyDescent="0.35">
      <c r="A26" s="29">
        <v>42531</v>
      </c>
      <c r="B26" s="9">
        <v>51.860000999999997</v>
      </c>
      <c r="C26" s="9">
        <v>53.48</v>
      </c>
      <c r="D26" s="9">
        <v>51.720001000000003</v>
      </c>
      <c r="E26" s="9">
        <v>53.459999000000003</v>
      </c>
      <c r="F26" s="9">
        <v>49.341839</v>
      </c>
      <c r="G26" s="5">
        <v>61041200</v>
      </c>
      <c r="I26" s="26">
        <v>23</v>
      </c>
      <c r="J26" s="9">
        <f t="shared" si="2"/>
        <v>2.8651913397537841E-2</v>
      </c>
      <c r="K26" s="5">
        <f t="shared" si="3"/>
        <v>1.0286519133975378</v>
      </c>
      <c r="M26" s="26">
        <v>23</v>
      </c>
      <c r="N26" s="9">
        <f t="shared" si="0"/>
        <v>2.9066327923059836E-2</v>
      </c>
      <c r="O26" s="5">
        <f t="shared" si="4"/>
        <v>1.0290663279230599</v>
      </c>
      <c r="Q26" s="64">
        <v>-7.0000000000000007E-2</v>
      </c>
      <c r="R26" s="65"/>
      <c r="W26" s="26">
        <v>23</v>
      </c>
      <c r="X26" s="9">
        <f t="shared" si="1"/>
        <v>0</v>
      </c>
      <c r="Y26" s="5">
        <f t="shared" si="5"/>
        <v>0</v>
      </c>
      <c r="AD26" s="15">
        <f t="shared" si="6"/>
        <v>2.6268386447960989E-2</v>
      </c>
    </row>
    <row r="27" spans="1:30" x14ac:dyDescent="0.35">
      <c r="A27" s="29">
        <v>42538</v>
      </c>
      <c r="B27" s="9">
        <v>53.43</v>
      </c>
      <c r="C27" s="9">
        <v>54.68</v>
      </c>
      <c r="D27" s="9">
        <v>53.009998000000003</v>
      </c>
      <c r="E27" s="9">
        <v>54.669998</v>
      </c>
      <c r="F27" s="9">
        <v>50.458629999999999</v>
      </c>
      <c r="G27" s="5">
        <v>70362700</v>
      </c>
      <c r="I27" s="27">
        <v>24</v>
      </c>
      <c r="J27" s="9">
        <f t="shared" si="2"/>
        <v>2.2381410229444464E-2</v>
      </c>
      <c r="K27" s="5">
        <f t="shared" si="3"/>
        <v>1.0223814102294444</v>
      </c>
      <c r="M27" s="27">
        <v>24</v>
      </c>
      <c r="N27" s="9">
        <f t="shared" si="0"/>
        <v>2.2633753071100556E-2</v>
      </c>
      <c r="O27" s="5">
        <f t="shared" si="4"/>
        <v>1.0226337530711005</v>
      </c>
      <c r="Q27" s="64">
        <v>-0.06</v>
      </c>
      <c r="R27" s="65"/>
      <c r="W27" s="27">
        <v>24</v>
      </c>
      <c r="X27" s="9">
        <f t="shared" si="1"/>
        <v>0</v>
      </c>
      <c r="Y27" s="5">
        <f t="shared" si="5"/>
        <v>0</v>
      </c>
      <c r="AD27" s="15">
        <f t="shared" si="6"/>
        <v>1.9997883279867613E-2</v>
      </c>
    </row>
    <row r="28" spans="1:30" x14ac:dyDescent="0.35">
      <c r="A28" s="29">
        <v>42545</v>
      </c>
      <c r="B28" s="9">
        <v>54.470001000000003</v>
      </c>
      <c r="C28" s="9">
        <v>55.919998</v>
      </c>
      <c r="D28" s="9">
        <v>53.880001</v>
      </c>
      <c r="E28" s="9">
        <v>55.84</v>
      </c>
      <c r="F28" s="9">
        <v>51.538505999999998</v>
      </c>
      <c r="G28" s="5">
        <v>124520900</v>
      </c>
      <c r="I28" s="27">
        <v>25</v>
      </c>
      <c r="J28" s="9">
        <f t="shared" si="2"/>
        <v>2.117542498332654E-2</v>
      </c>
      <c r="K28" s="5">
        <f t="shared" si="3"/>
        <v>1.0211754249833265</v>
      </c>
      <c r="M28" s="27">
        <v>25</v>
      </c>
      <c r="N28" s="9">
        <f t="shared" si="0"/>
        <v>2.1401215213334147E-2</v>
      </c>
      <c r="O28" s="5">
        <f t="shared" si="4"/>
        <v>1.021401215213334</v>
      </c>
      <c r="Q28" s="64">
        <v>-0.05</v>
      </c>
      <c r="R28" s="65"/>
      <c r="W28" s="27">
        <v>25</v>
      </c>
      <c r="X28" s="9">
        <f t="shared" si="1"/>
        <v>0</v>
      </c>
      <c r="Y28" s="5">
        <f t="shared" si="5"/>
        <v>0</v>
      </c>
      <c r="AD28" s="15">
        <f t="shared" si="6"/>
        <v>1.8791898033749688E-2</v>
      </c>
    </row>
    <row r="29" spans="1:30" x14ac:dyDescent="0.35">
      <c r="A29" s="29">
        <v>42552</v>
      </c>
      <c r="B29" s="9">
        <v>55.849997999999999</v>
      </c>
      <c r="C29" s="9">
        <v>56.950001</v>
      </c>
      <c r="D29" s="9">
        <v>55.099997999999999</v>
      </c>
      <c r="E29" s="9">
        <v>55.380001</v>
      </c>
      <c r="F29" s="9">
        <v>51.113937</v>
      </c>
      <c r="G29" s="5">
        <v>66115500</v>
      </c>
      <c r="I29" s="26">
        <v>26</v>
      </c>
      <c r="J29" s="9">
        <f t="shared" si="2"/>
        <v>-8.2720178607015669E-3</v>
      </c>
      <c r="K29" s="5">
        <f t="shared" si="3"/>
        <v>0.99172798213929847</v>
      </c>
      <c r="M29" s="26">
        <v>26</v>
      </c>
      <c r="N29" s="9">
        <f t="shared" si="0"/>
        <v>-8.2378988634245285E-3</v>
      </c>
      <c r="O29" s="5">
        <f t="shared" si="4"/>
        <v>0.99176210113657548</v>
      </c>
      <c r="Q29" s="64">
        <v>-0.04</v>
      </c>
      <c r="R29" s="65"/>
      <c r="W29" s="26">
        <v>26</v>
      </c>
      <c r="X29" s="9">
        <f t="shared" si="1"/>
        <v>-1.0655544810278418E-2</v>
      </c>
      <c r="Y29" s="5">
        <f t="shared" si="5"/>
        <v>1.1354063520385134E-4</v>
      </c>
      <c r="AD29" s="15">
        <f t="shared" si="6"/>
        <v>1.0655544810278418E-2</v>
      </c>
    </row>
    <row r="30" spans="1:30" x14ac:dyDescent="0.35">
      <c r="A30" s="29">
        <v>42559</v>
      </c>
      <c r="B30" s="9">
        <v>55.389999000000003</v>
      </c>
      <c r="C30" s="9">
        <v>56.099997999999999</v>
      </c>
      <c r="D30" s="9">
        <v>55.009998000000003</v>
      </c>
      <c r="E30" s="9">
        <v>55.84</v>
      </c>
      <c r="F30" s="9">
        <v>52.058815000000003</v>
      </c>
      <c r="G30" s="5">
        <v>65782600</v>
      </c>
      <c r="I30" s="26">
        <v>27</v>
      </c>
      <c r="J30" s="9">
        <f t="shared" si="2"/>
        <v>1.8316937360923612E-2</v>
      </c>
      <c r="K30" s="5">
        <f t="shared" si="3"/>
        <v>1.0183169373609235</v>
      </c>
      <c r="M30" s="26">
        <v>27</v>
      </c>
      <c r="N30" s="9">
        <f t="shared" si="0"/>
        <v>1.8485721418798218E-2</v>
      </c>
      <c r="O30" s="5">
        <f t="shared" si="4"/>
        <v>1.0184857214187981</v>
      </c>
      <c r="Q30" s="64">
        <v>-0.03</v>
      </c>
      <c r="R30" s="65"/>
      <c r="W30" s="26">
        <v>27</v>
      </c>
      <c r="X30" s="9">
        <f t="shared" si="1"/>
        <v>0</v>
      </c>
      <c r="Y30" s="5">
        <f t="shared" si="5"/>
        <v>0</v>
      </c>
      <c r="AD30" s="15">
        <f t="shared" si="6"/>
        <v>1.5933410411346761E-2</v>
      </c>
    </row>
    <row r="31" spans="1:30" x14ac:dyDescent="0.35">
      <c r="A31" s="29">
        <v>42566</v>
      </c>
      <c r="B31" s="9">
        <v>56.049999</v>
      </c>
      <c r="C31" s="9">
        <v>56.080002</v>
      </c>
      <c r="D31" s="9">
        <v>55.240001999999997</v>
      </c>
      <c r="E31" s="9">
        <v>55.369999</v>
      </c>
      <c r="F31" s="9">
        <v>51.620640000000002</v>
      </c>
      <c r="G31" s="5">
        <v>55653900</v>
      </c>
      <c r="I31" s="26">
        <v>28</v>
      </c>
      <c r="J31" s="9">
        <f t="shared" si="2"/>
        <v>-8.4525446010481724E-3</v>
      </c>
      <c r="K31" s="5">
        <f t="shared" si="3"/>
        <v>0.99154745539895184</v>
      </c>
      <c r="M31" s="26">
        <v>28</v>
      </c>
      <c r="N31" s="9">
        <f t="shared" si="0"/>
        <v>-8.4169222829985867E-3</v>
      </c>
      <c r="O31" s="5">
        <f t="shared" si="4"/>
        <v>0.99158307771700138</v>
      </c>
      <c r="Q31" s="64">
        <v>-0.02</v>
      </c>
      <c r="R31" s="65"/>
      <c r="W31" s="26">
        <v>28</v>
      </c>
      <c r="X31" s="9">
        <f t="shared" si="1"/>
        <v>-1.0836071550625024E-2</v>
      </c>
      <c r="Y31" s="5">
        <f t="shared" si="5"/>
        <v>1.1742044665026502E-4</v>
      </c>
      <c r="AD31" s="15">
        <f t="shared" si="6"/>
        <v>1.0836071550625024E-2</v>
      </c>
    </row>
    <row r="32" spans="1:30" x14ac:dyDescent="0.35">
      <c r="A32" s="29">
        <v>42573</v>
      </c>
      <c r="B32" s="9">
        <v>55.439999</v>
      </c>
      <c r="C32" s="9">
        <v>56.25</v>
      </c>
      <c r="D32" s="9">
        <v>54.439999</v>
      </c>
      <c r="E32" s="9">
        <v>54.860000999999997</v>
      </c>
      <c r="F32" s="9">
        <v>51.145175999999999</v>
      </c>
      <c r="G32" s="5">
        <v>68280100</v>
      </c>
      <c r="I32" s="27">
        <v>29</v>
      </c>
      <c r="J32" s="9">
        <f t="shared" si="2"/>
        <v>-9.2534154091962629E-3</v>
      </c>
      <c r="K32" s="5">
        <f t="shared" si="3"/>
        <v>0.99074658459080378</v>
      </c>
      <c r="M32" s="27">
        <v>29</v>
      </c>
      <c r="N32" s="9">
        <f t="shared" si="0"/>
        <v>-9.2107343109268363E-3</v>
      </c>
      <c r="O32" s="5">
        <f t="shared" si="4"/>
        <v>0.99078926568907322</v>
      </c>
      <c r="Q32" s="64">
        <v>-0.01</v>
      </c>
      <c r="R32" s="65"/>
      <c r="W32" s="27">
        <v>29</v>
      </c>
      <c r="X32" s="9">
        <f t="shared" si="1"/>
        <v>-1.1636942358773114E-2</v>
      </c>
      <c r="Y32" s="5">
        <f t="shared" si="5"/>
        <v>1.3541842746140798E-4</v>
      </c>
      <c r="AD32" s="15">
        <f t="shared" si="6"/>
        <v>1.1636942358773114E-2</v>
      </c>
    </row>
    <row r="33" spans="1:30" x14ac:dyDescent="0.35">
      <c r="A33" s="29">
        <v>42580</v>
      </c>
      <c r="B33" s="9">
        <v>54.990001999999997</v>
      </c>
      <c r="C33" s="9">
        <v>55.82</v>
      </c>
      <c r="D33" s="9">
        <v>53.630001</v>
      </c>
      <c r="E33" s="9">
        <v>53.93</v>
      </c>
      <c r="F33" s="9">
        <v>50.278151999999999</v>
      </c>
      <c r="G33" s="5">
        <v>73036700</v>
      </c>
      <c r="I33" s="27">
        <v>30</v>
      </c>
      <c r="J33" s="9">
        <f t="shared" si="2"/>
        <v>-1.7097548229663379E-2</v>
      </c>
      <c r="K33" s="5">
        <f t="shared" si="3"/>
        <v>0.98290245177033664</v>
      </c>
      <c r="M33" s="27">
        <v>30</v>
      </c>
      <c r="N33" s="9">
        <f t="shared" si="0"/>
        <v>-1.6952214613554183E-2</v>
      </c>
      <c r="O33" s="5">
        <f t="shared" si="4"/>
        <v>0.98304778538644577</v>
      </c>
      <c r="Q33" s="64">
        <v>0</v>
      </c>
      <c r="R33" s="65"/>
      <c r="W33" s="27">
        <v>30</v>
      </c>
      <c r="X33" s="9">
        <f t="shared" si="1"/>
        <v>-1.9481075179240231E-2</v>
      </c>
      <c r="Y33" s="5">
        <f t="shared" si="5"/>
        <v>3.7951229013920978E-4</v>
      </c>
      <c r="AD33" s="15">
        <f t="shared" si="6"/>
        <v>1.9481075179240231E-2</v>
      </c>
    </row>
    <row r="34" spans="1:30" x14ac:dyDescent="0.35">
      <c r="A34" s="29">
        <v>42587</v>
      </c>
      <c r="B34" s="9">
        <v>53.939999</v>
      </c>
      <c r="C34" s="9">
        <v>53.990001999999997</v>
      </c>
      <c r="D34" s="9">
        <v>53.330002</v>
      </c>
      <c r="E34" s="9">
        <v>53.860000999999997</v>
      </c>
      <c r="F34" s="9">
        <v>50.212893999999999</v>
      </c>
      <c r="G34" s="5">
        <v>47836700</v>
      </c>
      <c r="I34" s="26">
        <v>31</v>
      </c>
      <c r="J34" s="9">
        <f t="shared" si="2"/>
        <v>-1.2987825636384268E-3</v>
      </c>
      <c r="K34" s="5">
        <f t="shared" si="3"/>
        <v>0.99870121743636153</v>
      </c>
      <c r="M34" s="26">
        <v>31</v>
      </c>
      <c r="N34" s="9">
        <f t="shared" si="0"/>
        <v>-1.2979395105850357E-3</v>
      </c>
      <c r="O34" s="5">
        <f t="shared" si="4"/>
        <v>0.99870206048941501</v>
      </c>
      <c r="Q34" s="64">
        <v>0.01</v>
      </c>
      <c r="R34" s="65"/>
      <c r="W34" s="26">
        <v>31</v>
      </c>
      <c r="X34" s="9">
        <f t="shared" si="1"/>
        <v>-3.6823095132152788E-3</v>
      </c>
      <c r="Y34" s="5">
        <f t="shared" si="5"/>
        <v>1.3559403351115744E-5</v>
      </c>
      <c r="AD34" s="15">
        <f t="shared" si="6"/>
        <v>3.6823095132152788E-3</v>
      </c>
    </row>
    <row r="35" spans="1:30" x14ac:dyDescent="0.35">
      <c r="A35" s="29">
        <v>42594</v>
      </c>
      <c r="B35" s="9">
        <v>53.959999000000003</v>
      </c>
      <c r="C35" s="9">
        <v>53.98</v>
      </c>
      <c r="D35" s="9">
        <v>52.380001</v>
      </c>
      <c r="E35" s="9">
        <v>52.869999</v>
      </c>
      <c r="F35" s="9">
        <v>49.289928000000003</v>
      </c>
      <c r="G35" s="5">
        <v>53974000</v>
      </c>
      <c r="I35" s="26">
        <v>32</v>
      </c>
      <c r="J35" s="9">
        <f t="shared" si="2"/>
        <v>-1.8552086332670432E-2</v>
      </c>
      <c r="K35" s="5">
        <f t="shared" si="3"/>
        <v>0.98144791366732953</v>
      </c>
      <c r="M35" s="26">
        <v>32</v>
      </c>
      <c r="N35" s="9">
        <f t="shared" si="0"/>
        <v>-1.8381055670680827E-2</v>
      </c>
      <c r="O35" s="5">
        <f t="shared" si="4"/>
        <v>0.98161894432931918</v>
      </c>
      <c r="Q35" s="64">
        <v>0.02</v>
      </c>
      <c r="R35" s="65"/>
      <c r="W35" s="26">
        <v>32</v>
      </c>
      <c r="X35" s="9">
        <f t="shared" si="1"/>
        <v>-2.0935613282247283E-2</v>
      </c>
      <c r="Y35" s="5">
        <f t="shared" si="5"/>
        <v>4.3829990350380889E-4</v>
      </c>
      <c r="AD35" s="15">
        <f t="shared" si="6"/>
        <v>2.0935613282247283E-2</v>
      </c>
    </row>
    <row r="36" spans="1:30" x14ac:dyDescent="0.35">
      <c r="A36" s="29">
        <v>42601</v>
      </c>
      <c r="B36" s="9">
        <v>52.889999000000003</v>
      </c>
      <c r="C36" s="9">
        <v>52.91</v>
      </c>
      <c r="D36" s="9">
        <v>52.16</v>
      </c>
      <c r="E36" s="9">
        <v>52.75</v>
      </c>
      <c r="F36" s="9">
        <v>49.178055000000001</v>
      </c>
      <c r="G36" s="5">
        <v>45530800</v>
      </c>
      <c r="I36" s="26">
        <v>33</v>
      </c>
      <c r="J36" s="9">
        <f t="shared" si="2"/>
        <v>-2.2722725646859955E-3</v>
      </c>
      <c r="K36" s="5">
        <f t="shared" si="3"/>
        <v>0.99772772743531402</v>
      </c>
      <c r="M36" s="26">
        <v>33</v>
      </c>
      <c r="N36" s="9">
        <f t="shared" ref="N36:N67" si="7">(F36-F35)/F35</f>
        <v>-2.2696929076464214E-3</v>
      </c>
      <c r="O36" s="5">
        <f t="shared" si="4"/>
        <v>0.99773030709235355</v>
      </c>
      <c r="Q36" s="64">
        <v>0.03</v>
      </c>
      <c r="R36" s="65"/>
      <c r="W36" s="26">
        <v>33</v>
      </c>
      <c r="X36" s="9">
        <f t="shared" ref="X36:X67" si="8">IF(J36&lt;$R$3,(J36-$R$3),0)</f>
        <v>-4.655799514262848E-3</v>
      </c>
      <c r="Y36" s="5">
        <f t="shared" si="5"/>
        <v>2.1676469117010172E-5</v>
      </c>
      <c r="AD36" s="15">
        <f t="shared" si="6"/>
        <v>4.655799514262848E-3</v>
      </c>
    </row>
    <row r="37" spans="1:30" x14ac:dyDescent="0.35">
      <c r="A37" s="29">
        <v>42608</v>
      </c>
      <c r="B37" s="9">
        <v>52.639999000000003</v>
      </c>
      <c r="C37" s="9">
        <v>53.009998000000003</v>
      </c>
      <c r="D37" s="9">
        <v>51.900002000000001</v>
      </c>
      <c r="E37" s="9">
        <v>52.560001</v>
      </c>
      <c r="F37" s="9">
        <v>49.000915999999997</v>
      </c>
      <c r="G37" s="5">
        <v>56518300</v>
      </c>
      <c r="I37" s="27">
        <v>34</v>
      </c>
      <c r="J37" s="9">
        <f t="shared" si="2"/>
        <v>-3.6084955955402718E-3</v>
      </c>
      <c r="K37" s="5">
        <f t="shared" si="3"/>
        <v>0.99639150440445978</v>
      </c>
      <c r="M37" s="27">
        <v>34</v>
      </c>
      <c r="N37" s="9">
        <f t="shared" si="7"/>
        <v>-3.6019927994306389E-3</v>
      </c>
      <c r="O37" s="5">
        <f t="shared" si="4"/>
        <v>0.99639800720056937</v>
      </c>
      <c r="Q37" s="64">
        <v>0.04</v>
      </c>
      <c r="R37" s="65"/>
      <c r="W37" s="27">
        <v>34</v>
      </c>
      <c r="X37" s="9">
        <f t="shared" si="8"/>
        <v>-5.9920225451171238E-3</v>
      </c>
      <c r="Y37" s="5">
        <f t="shared" si="5"/>
        <v>3.5904334181191895E-5</v>
      </c>
      <c r="AD37" s="15">
        <f t="shared" si="6"/>
        <v>5.9920225451171238E-3</v>
      </c>
    </row>
    <row r="38" spans="1:30" x14ac:dyDescent="0.35">
      <c r="A38" s="29">
        <v>42615</v>
      </c>
      <c r="B38" s="9">
        <v>52.799999</v>
      </c>
      <c r="C38" s="9">
        <v>53.880001</v>
      </c>
      <c r="D38" s="9">
        <v>52.52</v>
      </c>
      <c r="E38" s="9">
        <v>53.599997999999999</v>
      </c>
      <c r="F38" s="9">
        <v>49.970492999999998</v>
      </c>
      <c r="G38" s="5">
        <v>50091800</v>
      </c>
      <c r="I38" s="27">
        <v>35</v>
      </c>
      <c r="J38" s="9">
        <f t="shared" si="2"/>
        <v>1.9593699413548247E-2</v>
      </c>
      <c r="K38" s="5">
        <f t="shared" si="3"/>
        <v>1.0195936994135482</v>
      </c>
      <c r="M38" s="27">
        <v>35</v>
      </c>
      <c r="N38" s="9">
        <f t="shared" si="7"/>
        <v>1.9786915820104282E-2</v>
      </c>
      <c r="O38" s="5">
        <f t="shared" si="4"/>
        <v>1.0197869158201043</v>
      </c>
      <c r="Q38" s="64">
        <v>0.05</v>
      </c>
      <c r="R38" s="65"/>
      <c r="W38" s="27">
        <v>35</v>
      </c>
      <c r="X38" s="9">
        <f t="shared" si="8"/>
        <v>0</v>
      </c>
      <c r="Y38" s="5">
        <f t="shared" si="5"/>
        <v>0</v>
      </c>
      <c r="AD38" s="15">
        <f t="shared" si="6"/>
        <v>1.7210172463971395E-2</v>
      </c>
    </row>
    <row r="39" spans="1:30" x14ac:dyDescent="0.35">
      <c r="A39" s="29">
        <v>42622</v>
      </c>
      <c r="B39" s="9">
        <v>53.130001</v>
      </c>
      <c r="C39" s="9">
        <v>53.240001999999997</v>
      </c>
      <c r="D39" s="9">
        <v>51.119999</v>
      </c>
      <c r="E39" s="9">
        <v>51.98</v>
      </c>
      <c r="F39" s="9">
        <v>48.460194000000001</v>
      </c>
      <c r="G39" s="5">
        <v>76488700</v>
      </c>
      <c r="I39" s="26">
        <v>36</v>
      </c>
      <c r="J39" s="9">
        <f t="shared" si="2"/>
        <v>-3.0689972544938823E-2</v>
      </c>
      <c r="K39" s="5">
        <f t="shared" si="3"/>
        <v>0.96931002745506123</v>
      </c>
      <c r="M39" s="26">
        <v>36</v>
      </c>
      <c r="N39" s="9">
        <f t="shared" si="7"/>
        <v>-3.0223816282941143E-2</v>
      </c>
      <c r="O39" s="5">
        <f t="shared" si="4"/>
        <v>0.96977618371705887</v>
      </c>
      <c r="Q39" s="64">
        <v>0.06</v>
      </c>
      <c r="R39" s="65"/>
      <c r="W39" s="26">
        <v>36</v>
      </c>
      <c r="X39" s="9">
        <f t="shared" si="8"/>
        <v>-3.3073499494515678E-2</v>
      </c>
      <c r="Y39" s="5">
        <f t="shared" si="5"/>
        <v>1.0938563688137287E-3</v>
      </c>
      <c r="AD39" s="15">
        <f t="shared" si="6"/>
        <v>3.3073499494515678E-2</v>
      </c>
    </row>
    <row r="40" spans="1:30" x14ac:dyDescent="0.35">
      <c r="A40" s="29">
        <v>42629</v>
      </c>
      <c r="B40" s="9">
        <v>51.889999000000003</v>
      </c>
      <c r="C40" s="9">
        <v>52.490001999999997</v>
      </c>
      <c r="D40" s="9">
        <v>51.02</v>
      </c>
      <c r="E40" s="9">
        <v>52.349997999999999</v>
      </c>
      <c r="F40" s="9">
        <v>48.805137999999999</v>
      </c>
      <c r="G40" s="5">
        <v>74881500</v>
      </c>
      <c r="I40" s="26">
        <v>37</v>
      </c>
      <c r="J40" s="9">
        <f t="shared" si="2"/>
        <v>7.0928755200136383E-3</v>
      </c>
      <c r="K40" s="5">
        <f t="shared" si="3"/>
        <v>1.0070928755200137</v>
      </c>
      <c r="M40" s="26">
        <v>37</v>
      </c>
      <c r="N40" s="9">
        <f t="shared" si="7"/>
        <v>7.1180895396332532E-3</v>
      </c>
      <c r="O40" s="5">
        <f t="shared" si="4"/>
        <v>1.0071180895396332</v>
      </c>
      <c r="Q40" s="64">
        <v>7.0000000000000007E-2</v>
      </c>
      <c r="R40" s="65"/>
      <c r="W40" s="26">
        <v>37</v>
      </c>
      <c r="X40" s="9">
        <f t="shared" si="8"/>
        <v>0</v>
      </c>
      <c r="Y40" s="5">
        <f t="shared" si="5"/>
        <v>0</v>
      </c>
      <c r="AD40" s="15">
        <f t="shared" si="6"/>
        <v>4.7093485704367867E-3</v>
      </c>
    </row>
    <row r="41" spans="1:30" x14ac:dyDescent="0.35">
      <c r="A41" s="29">
        <v>42636</v>
      </c>
      <c r="B41" s="9">
        <v>52.299999</v>
      </c>
      <c r="C41" s="9">
        <v>52.82</v>
      </c>
      <c r="D41" s="9">
        <v>51.77</v>
      </c>
      <c r="E41" s="9">
        <v>52.119999</v>
      </c>
      <c r="F41" s="9">
        <v>48.590713999999998</v>
      </c>
      <c r="G41" s="5">
        <v>55916600</v>
      </c>
      <c r="I41" s="26">
        <v>38</v>
      </c>
      <c r="J41" s="9">
        <f t="shared" si="2"/>
        <v>-4.4031515106621177E-3</v>
      </c>
      <c r="K41" s="5">
        <f t="shared" si="3"/>
        <v>0.99559684848933783</v>
      </c>
      <c r="M41" s="26">
        <v>38</v>
      </c>
      <c r="N41" s="9">
        <f t="shared" si="7"/>
        <v>-4.3934718512628947E-3</v>
      </c>
      <c r="O41" s="5">
        <f t="shared" si="4"/>
        <v>0.99560652814873707</v>
      </c>
      <c r="Q41" s="64">
        <v>0.08</v>
      </c>
      <c r="R41" s="65"/>
      <c r="W41" s="26">
        <v>38</v>
      </c>
      <c r="X41" s="9">
        <f t="shared" si="8"/>
        <v>-6.7866784602389693E-3</v>
      </c>
      <c r="Y41" s="5">
        <f t="shared" si="5"/>
        <v>4.6059004522671585E-5</v>
      </c>
      <c r="AD41" s="15">
        <f t="shared" si="6"/>
        <v>6.7866784602389693E-3</v>
      </c>
    </row>
    <row r="42" spans="1:30" x14ac:dyDescent="0.35">
      <c r="A42" s="29">
        <v>42643</v>
      </c>
      <c r="B42" s="9">
        <v>52.43</v>
      </c>
      <c r="C42" s="9">
        <v>52.57</v>
      </c>
      <c r="D42" s="9">
        <v>49.970001000000003</v>
      </c>
      <c r="E42" s="9">
        <v>50.259998000000003</v>
      </c>
      <c r="F42" s="9">
        <v>46.856659000000001</v>
      </c>
      <c r="G42" s="5">
        <v>64866100</v>
      </c>
      <c r="I42" s="27">
        <v>39</v>
      </c>
      <c r="J42" s="9">
        <f t="shared" si="2"/>
        <v>-3.6339309635407803E-2</v>
      </c>
      <c r="K42" s="5">
        <f t="shared" si="3"/>
        <v>0.96366069036459223</v>
      </c>
      <c r="M42" s="27">
        <v>39</v>
      </c>
      <c r="N42" s="9">
        <f t="shared" si="7"/>
        <v>-3.5686962739423789E-2</v>
      </c>
      <c r="O42" s="5">
        <f t="shared" si="4"/>
        <v>0.96431303726057616</v>
      </c>
      <c r="Q42" s="64">
        <v>0.09</v>
      </c>
      <c r="R42" s="65"/>
      <c r="W42" s="27">
        <v>39</v>
      </c>
      <c r="X42" s="9">
        <f t="shared" si="8"/>
        <v>-3.8722836584984655E-2</v>
      </c>
      <c r="Y42" s="5">
        <f t="shared" si="5"/>
        <v>1.4994580731874261E-3</v>
      </c>
      <c r="AD42" s="15">
        <f t="shared" si="6"/>
        <v>3.8722836584984655E-2</v>
      </c>
    </row>
    <row r="43" spans="1:30" x14ac:dyDescent="0.35">
      <c r="A43" s="29">
        <v>42650</v>
      </c>
      <c r="B43" s="9">
        <v>50.459999000000003</v>
      </c>
      <c r="C43" s="9">
        <v>50.540000999999997</v>
      </c>
      <c r="D43" s="9">
        <v>49.630001</v>
      </c>
      <c r="E43" s="9">
        <v>50.290000999999997</v>
      </c>
      <c r="F43" s="9">
        <v>47.419327000000003</v>
      </c>
      <c r="G43" s="5">
        <v>56254900</v>
      </c>
      <c r="I43" s="27">
        <v>40</v>
      </c>
      <c r="J43" s="9">
        <f t="shared" si="2"/>
        <v>1.193675515663112E-2</v>
      </c>
      <c r="K43" s="5">
        <f t="shared" si="3"/>
        <v>1.0119367551566312</v>
      </c>
      <c r="M43" s="27">
        <v>40</v>
      </c>
      <c r="N43" s="9">
        <f t="shared" si="7"/>
        <v>1.200828253674685E-2</v>
      </c>
      <c r="O43" s="5">
        <f t="shared" si="4"/>
        <v>1.0120082825367469</v>
      </c>
      <c r="Q43" s="64">
        <v>0.1</v>
      </c>
      <c r="R43" s="65"/>
      <c r="W43" s="27">
        <v>40</v>
      </c>
      <c r="X43" s="9">
        <f t="shared" si="8"/>
        <v>0</v>
      </c>
      <c r="Y43" s="5">
        <f t="shared" si="5"/>
        <v>0</v>
      </c>
      <c r="AD43" s="15">
        <f t="shared" si="6"/>
        <v>9.5532282070542682E-3</v>
      </c>
    </row>
    <row r="44" spans="1:30" ht="16" thickBot="1" x14ac:dyDescent="0.4">
      <c r="A44" s="29">
        <v>42657</v>
      </c>
      <c r="B44" s="9">
        <v>50.34</v>
      </c>
      <c r="C44" s="9">
        <v>50.630001</v>
      </c>
      <c r="D44" s="9">
        <v>48.900002000000001</v>
      </c>
      <c r="E44" s="9">
        <v>49.139999000000003</v>
      </c>
      <c r="F44" s="9">
        <v>46.334969000000001</v>
      </c>
      <c r="G44" s="5">
        <v>67854600</v>
      </c>
      <c r="I44" s="26">
        <v>41</v>
      </c>
      <c r="J44" s="9">
        <f t="shared" si="2"/>
        <v>-2.313294221488461E-2</v>
      </c>
      <c r="K44" s="5">
        <f t="shared" si="3"/>
        <v>0.9768670577851154</v>
      </c>
      <c r="M44" s="26">
        <v>41</v>
      </c>
      <c r="N44" s="9">
        <f t="shared" si="7"/>
        <v>-2.2867427030333048E-2</v>
      </c>
      <c r="O44" s="5">
        <f t="shared" si="4"/>
        <v>0.97713257296966693</v>
      </c>
      <c r="Q44" s="66" t="s">
        <v>116</v>
      </c>
      <c r="R44" s="67"/>
      <c r="W44" s="26">
        <v>41</v>
      </c>
      <c r="X44" s="9">
        <f t="shared" si="8"/>
        <v>-2.5516469164461462E-2</v>
      </c>
      <c r="Y44" s="5">
        <f t="shared" si="5"/>
        <v>6.5109019862091258E-4</v>
      </c>
      <c r="AD44" s="15">
        <f t="shared" si="6"/>
        <v>2.5516469164461462E-2</v>
      </c>
    </row>
    <row r="45" spans="1:30" x14ac:dyDescent="0.35">
      <c r="A45" s="29">
        <v>42664</v>
      </c>
      <c r="B45" s="9">
        <v>48.790000999999997</v>
      </c>
      <c r="C45" s="9">
        <v>48.93</v>
      </c>
      <c r="D45" s="9">
        <v>47.580002</v>
      </c>
      <c r="E45" s="9">
        <v>48.540000999999997</v>
      </c>
      <c r="F45" s="9">
        <v>45.769218000000002</v>
      </c>
      <c r="G45" s="5">
        <v>98020800</v>
      </c>
      <c r="I45" s="26">
        <v>42</v>
      </c>
      <c r="J45" s="9">
        <f t="shared" si="2"/>
        <v>-1.2285176905291476E-2</v>
      </c>
      <c r="K45" s="5">
        <f t="shared" si="3"/>
        <v>0.98771482309470848</v>
      </c>
      <c r="M45" s="26">
        <v>42</v>
      </c>
      <c r="N45" s="9">
        <f t="shared" si="7"/>
        <v>-1.2210022197273915E-2</v>
      </c>
      <c r="O45" s="5">
        <f t="shared" si="4"/>
        <v>0.98778997780272604</v>
      </c>
      <c r="W45" s="26">
        <v>42</v>
      </c>
      <c r="X45" s="9">
        <f t="shared" si="8"/>
        <v>-1.4668703854868327E-2</v>
      </c>
      <c r="Y45" s="5">
        <f t="shared" si="5"/>
        <v>2.1517087278182892E-4</v>
      </c>
      <c r="AD45" s="15">
        <f t="shared" si="6"/>
        <v>1.4668703854868327E-2</v>
      </c>
    </row>
    <row r="46" spans="1:30" x14ac:dyDescent="0.35">
      <c r="A46" s="29">
        <v>42671</v>
      </c>
      <c r="B46" s="9">
        <v>48.560001</v>
      </c>
      <c r="C46" s="9">
        <v>48.77</v>
      </c>
      <c r="D46" s="9">
        <v>46.790000999999997</v>
      </c>
      <c r="E46" s="9">
        <v>46.869999</v>
      </c>
      <c r="F46" s="9">
        <v>44.194541999999998</v>
      </c>
      <c r="G46" s="5">
        <v>65442200</v>
      </c>
      <c r="I46" s="26">
        <v>43</v>
      </c>
      <c r="J46" s="9">
        <f t="shared" si="2"/>
        <v>-3.5010471796497994E-2</v>
      </c>
      <c r="K46" s="5">
        <f t="shared" si="3"/>
        <v>0.96498952820350203</v>
      </c>
      <c r="M46" s="26">
        <v>43</v>
      </c>
      <c r="N46" s="9">
        <f t="shared" si="7"/>
        <v>-3.4404695312906672E-2</v>
      </c>
      <c r="O46" s="5">
        <f t="shared" si="4"/>
        <v>0.96559530468709331</v>
      </c>
      <c r="W46" s="26">
        <v>43</v>
      </c>
      <c r="X46" s="9">
        <f t="shared" si="8"/>
        <v>-3.7393998746074845E-2</v>
      </c>
      <c r="Y46" s="5">
        <f t="shared" si="5"/>
        <v>1.398311142221447E-3</v>
      </c>
      <c r="AD46" s="15">
        <f t="shared" si="6"/>
        <v>3.7393998746074845E-2</v>
      </c>
    </row>
    <row r="47" spans="1:30" x14ac:dyDescent="0.35">
      <c r="A47" s="29">
        <v>42678</v>
      </c>
      <c r="B47" s="9">
        <v>46.970001000000003</v>
      </c>
      <c r="C47" s="9">
        <v>48.080002</v>
      </c>
      <c r="D47" s="9">
        <v>46.360000999999997</v>
      </c>
      <c r="E47" s="9">
        <v>46.689999</v>
      </c>
      <c r="F47" s="9">
        <v>44.024814999999997</v>
      </c>
      <c r="G47" s="5">
        <v>83735100</v>
      </c>
      <c r="I47" s="27">
        <v>44</v>
      </c>
      <c r="J47" s="9">
        <f t="shared" si="2"/>
        <v>-3.8478450803837317E-3</v>
      </c>
      <c r="K47" s="5">
        <f t="shared" si="3"/>
        <v>0.99615215491961628</v>
      </c>
      <c r="M47" s="27">
        <v>44</v>
      </c>
      <c r="N47" s="9">
        <f t="shared" si="7"/>
        <v>-3.8404516105179174E-3</v>
      </c>
      <c r="O47" s="5">
        <f t="shared" si="4"/>
        <v>0.99615954838948206</v>
      </c>
      <c r="W47" s="27">
        <v>44</v>
      </c>
      <c r="X47" s="9">
        <f t="shared" si="8"/>
        <v>-6.2313720299605833E-3</v>
      </c>
      <c r="Y47" s="5">
        <f t="shared" si="5"/>
        <v>3.8829997375775079E-5</v>
      </c>
      <c r="AD47" s="15">
        <f t="shared" si="6"/>
        <v>6.2313720299605833E-3</v>
      </c>
    </row>
    <row r="48" spans="1:30" x14ac:dyDescent="0.35">
      <c r="A48" s="29">
        <v>42685</v>
      </c>
      <c r="B48" s="9">
        <v>46.700001</v>
      </c>
      <c r="C48" s="9">
        <v>48.169998</v>
      </c>
      <c r="D48" s="9">
        <v>46.009998000000003</v>
      </c>
      <c r="E48" s="9">
        <v>47.84</v>
      </c>
      <c r="F48" s="9">
        <v>45.109169000000001</v>
      </c>
      <c r="G48" s="5">
        <v>86519900</v>
      </c>
      <c r="I48" s="27">
        <v>45</v>
      </c>
      <c r="J48" s="9">
        <f t="shared" si="2"/>
        <v>2.4332077399047497E-2</v>
      </c>
      <c r="K48" s="5">
        <f t="shared" si="3"/>
        <v>1.0243320773990474</v>
      </c>
      <c r="M48" s="27">
        <v>45</v>
      </c>
      <c r="N48" s="9">
        <f t="shared" si="7"/>
        <v>2.4630518038519976E-2</v>
      </c>
      <c r="O48" s="5">
        <f t="shared" si="4"/>
        <v>1.02463051803852</v>
      </c>
      <c r="W48" s="27">
        <v>45</v>
      </c>
      <c r="X48" s="9">
        <f t="shared" si="8"/>
        <v>0</v>
      </c>
      <c r="Y48" s="5">
        <f t="shared" si="5"/>
        <v>0</v>
      </c>
      <c r="AD48" s="15">
        <f t="shared" si="6"/>
        <v>2.1948550449470645E-2</v>
      </c>
    </row>
    <row r="49" spans="1:30" x14ac:dyDescent="0.35">
      <c r="A49" s="29">
        <v>42692</v>
      </c>
      <c r="B49" s="9">
        <v>47.849997999999999</v>
      </c>
      <c r="C49" s="9">
        <v>50.650002000000001</v>
      </c>
      <c r="D49" s="9">
        <v>47.57</v>
      </c>
      <c r="E49" s="9">
        <v>50.23</v>
      </c>
      <c r="F49" s="9">
        <v>47.362751000000003</v>
      </c>
      <c r="G49" s="5">
        <v>67080600</v>
      </c>
      <c r="I49" s="26">
        <v>46</v>
      </c>
      <c r="J49" s="9">
        <f t="shared" si="2"/>
        <v>4.8750546267386161E-2</v>
      </c>
      <c r="K49" s="5">
        <f t="shared" si="3"/>
        <v>1.0487505462673861</v>
      </c>
      <c r="M49" s="26">
        <v>46</v>
      </c>
      <c r="N49" s="9">
        <f t="shared" si="7"/>
        <v>4.9958402026869561E-2</v>
      </c>
      <c r="O49" s="5">
        <f t="shared" si="4"/>
        <v>1.0499584020268695</v>
      </c>
      <c r="W49" s="26">
        <v>46</v>
      </c>
      <c r="X49" s="9">
        <f t="shared" si="8"/>
        <v>0</v>
      </c>
      <c r="Y49" s="5">
        <f t="shared" si="5"/>
        <v>0</v>
      </c>
      <c r="AD49" s="15">
        <f t="shared" si="6"/>
        <v>4.6367019317809309E-2</v>
      </c>
    </row>
    <row r="50" spans="1:30" x14ac:dyDescent="0.35">
      <c r="A50" s="29">
        <v>42699</v>
      </c>
      <c r="B50" s="9">
        <v>50.220001000000003</v>
      </c>
      <c r="C50" s="9">
        <v>51.200001</v>
      </c>
      <c r="D50" s="9">
        <v>49.310001</v>
      </c>
      <c r="E50" s="9">
        <v>49.869999</v>
      </c>
      <c r="F50" s="9">
        <v>47.023293000000002</v>
      </c>
      <c r="G50" s="5">
        <v>69284000</v>
      </c>
      <c r="I50" s="26">
        <v>47</v>
      </c>
      <c r="J50" s="9">
        <f t="shared" si="2"/>
        <v>-7.1930011942808458E-3</v>
      </c>
      <c r="K50" s="5">
        <f t="shared" si="3"/>
        <v>0.9928069988057191</v>
      </c>
      <c r="M50" s="26">
        <v>47</v>
      </c>
      <c r="N50" s="9">
        <f t="shared" si="7"/>
        <v>-7.16719347657826E-3</v>
      </c>
      <c r="O50" s="5">
        <f t="shared" si="4"/>
        <v>0.99283280652342176</v>
      </c>
      <c r="W50" s="26">
        <v>47</v>
      </c>
      <c r="X50" s="9">
        <f t="shared" si="8"/>
        <v>-9.5765281438576974E-3</v>
      </c>
      <c r="Y50" s="5">
        <f t="shared" si="5"/>
        <v>9.1709891290098555E-5</v>
      </c>
      <c r="AD50" s="15">
        <f t="shared" si="6"/>
        <v>9.5765281438576974E-3</v>
      </c>
    </row>
    <row r="51" spans="1:30" x14ac:dyDescent="0.35">
      <c r="A51" s="29">
        <v>42706</v>
      </c>
      <c r="B51" s="9">
        <v>50</v>
      </c>
      <c r="C51" s="9">
        <v>51.43</v>
      </c>
      <c r="D51" s="9">
        <v>49.599997999999999</v>
      </c>
      <c r="E51" s="9">
        <v>51.130001</v>
      </c>
      <c r="F51" s="9">
        <v>48.211376000000001</v>
      </c>
      <c r="G51" s="5">
        <v>65090400</v>
      </c>
      <c r="I51" s="26">
        <v>48</v>
      </c>
      <c r="J51" s="9">
        <f t="shared" si="2"/>
        <v>2.4951935118800801E-2</v>
      </c>
      <c r="K51" s="5">
        <f t="shared" si="3"/>
        <v>1.0249519351188008</v>
      </c>
      <c r="M51" s="26">
        <v>48</v>
      </c>
      <c r="N51" s="9">
        <f t="shared" si="7"/>
        <v>2.5265840059308455E-2</v>
      </c>
      <c r="O51" s="5">
        <f t="shared" si="4"/>
        <v>1.0252658400593084</v>
      </c>
      <c r="W51" s="26">
        <v>48</v>
      </c>
      <c r="X51" s="9">
        <f t="shared" si="8"/>
        <v>0</v>
      </c>
      <c r="Y51" s="5">
        <f t="shared" si="5"/>
        <v>0</v>
      </c>
      <c r="AD51" s="15">
        <f t="shared" si="6"/>
        <v>2.2568408169223949E-2</v>
      </c>
    </row>
    <row r="52" spans="1:30" x14ac:dyDescent="0.35">
      <c r="A52" s="29">
        <v>42713</v>
      </c>
      <c r="B52" s="9">
        <v>51.09</v>
      </c>
      <c r="C52" s="9">
        <v>52.66</v>
      </c>
      <c r="D52" s="9">
        <v>50.919998</v>
      </c>
      <c r="E52" s="9">
        <v>51.810001</v>
      </c>
      <c r="F52" s="9">
        <v>48.852558000000002</v>
      </c>
      <c r="G52" s="5">
        <v>72383400</v>
      </c>
      <c r="I52" s="27">
        <v>49</v>
      </c>
      <c r="J52" s="9">
        <f t="shared" si="2"/>
        <v>1.3211731692053421E-2</v>
      </c>
      <c r="K52" s="5">
        <f t="shared" si="3"/>
        <v>1.0132117316920535</v>
      </c>
      <c r="M52" s="27">
        <v>49</v>
      </c>
      <c r="N52" s="9">
        <f t="shared" si="7"/>
        <v>1.3299392243025808E-2</v>
      </c>
      <c r="O52" s="5">
        <f t="shared" si="4"/>
        <v>1.0132993922430258</v>
      </c>
      <c r="W52" s="27">
        <v>49</v>
      </c>
      <c r="X52" s="9">
        <f t="shared" si="8"/>
        <v>0</v>
      </c>
      <c r="Y52" s="5">
        <f t="shared" si="5"/>
        <v>0</v>
      </c>
      <c r="AD52" s="15">
        <f t="shared" si="6"/>
        <v>1.0828204742476569E-2</v>
      </c>
    </row>
    <row r="53" spans="1:30" x14ac:dyDescent="0.35">
      <c r="A53" s="29">
        <v>42720</v>
      </c>
      <c r="B53" s="9">
        <v>52.060001</v>
      </c>
      <c r="C53" s="9">
        <v>53.740001999999997</v>
      </c>
      <c r="D53" s="9">
        <v>51.860000999999997</v>
      </c>
      <c r="E53" s="9">
        <v>53.650002000000001</v>
      </c>
      <c r="F53" s="9">
        <v>50.587527999999999</v>
      </c>
      <c r="G53" s="5">
        <v>64247700</v>
      </c>
      <c r="I53" s="27">
        <v>50</v>
      </c>
      <c r="J53" s="9">
        <f t="shared" si="2"/>
        <v>3.4898322199665016E-2</v>
      </c>
      <c r="K53" s="5">
        <f t="shared" si="3"/>
        <v>1.034898322199665</v>
      </c>
      <c r="M53" s="27">
        <v>50</v>
      </c>
      <c r="N53" s="9">
        <f t="shared" si="7"/>
        <v>3.551441461877998E-2</v>
      </c>
      <c r="O53" s="5">
        <f t="shared" si="4"/>
        <v>1.03551441461878</v>
      </c>
      <c r="W53" s="27">
        <v>50</v>
      </c>
      <c r="X53" s="9">
        <f t="shared" si="8"/>
        <v>0</v>
      </c>
      <c r="Y53" s="5">
        <f t="shared" si="5"/>
        <v>0</v>
      </c>
      <c r="AD53" s="15">
        <f t="shared" si="6"/>
        <v>3.2514795250088165E-2</v>
      </c>
    </row>
    <row r="54" spans="1:30" x14ac:dyDescent="0.35">
      <c r="A54" s="29">
        <v>42727</v>
      </c>
      <c r="B54" s="9">
        <v>53.650002000000001</v>
      </c>
      <c r="C54" s="9">
        <v>53.900002000000001</v>
      </c>
      <c r="D54" s="9">
        <v>53.369999</v>
      </c>
      <c r="E54" s="9">
        <v>53.740001999999997</v>
      </c>
      <c r="F54" s="9">
        <v>50.67239</v>
      </c>
      <c r="G54" s="5">
        <v>27404100</v>
      </c>
      <c r="I54" s="26">
        <v>51</v>
      </c>
      <c r="J54" s="9">
        <f t="shared" si="2"/>
        <v>1.6761226266748268E-3</v>
      </c>
      <c r="K54" s="5">
        <f t="shared" si="3"/>
        <v>1.0016761226266748</v>
      </c>
      <c r="M54" s="26">
        <v>51</v>
      </c>
      <c r="N54" s="9">
        <f t="shared" si="7"/>
        <v>1.6775281053464622E-3</v>
      </c>
      <c r="O54" s="5">
        <f t="shared" si="4"/>
        <v>1.0016775281053465</v>
      </c>
      <c r="W54" s="26">
        <v>51</v>
      </c>
      <c r="X54" s="9">
        <f t="shared" si="8"/>
        <v>-7.0740432290202523E-4</v>
      </c>
      <c r="Y54" s="5">
        <f t="shared" si="5"/>
        <v>5.0042087606047278E-7</v>
      </c>
      <c r="AD54" s="15">
        <f t="shared" si="6"/>
        <v>7.0740432290202523E-4</v>
      </c>
    </row>
    <row r="55" spans="1:30" x14ac:dyDescent="0.35">
      <c r="A55" s="29">
        <v>42734</v>
      </c>
      <c r="B55" s="9">
        <v>53.549999</v>
      </c>
      <c r="C55" s="9">
        <v>54.830002</v>
      </c>
      <c r="D55" s="9">
        <v>53.169998</v>
      </c>
      <c r="E55" s="9">
        <v>54.639999000000003</v>
      </c>
      <c r="F55" s="9">
        <v>51.521014999999998</v>
      </c>
      <c r="G55" s="5">
        <v>67489200</v>
      </c>
      <c r="I55" s="26">
        <v>52</v>
      </c>
      <c r="J55" s="9">
        <f t="shared" si="2"/>
        <v>1.6608596364068057E-2</v>
      </c>
      <c r="K55" s="5">
        <f t="shared" si="3"/>
        <v>1.0166085963640681</v>
      </c>
      <c r="M55" s="26">
        <v>52</v>
      </c>
      <c r="N55" s="9">
        <f t="shared" si="7"/>
        <v>1.6747285849355011E-2</v>
      </c>
      <c r="O55" s="5">
        <f t="shared" si="4"/>
        <v>1.0167472858493549</v>
      </c>
      <c r="W55" s="26">
        <v>52</v>
      </c>
      <c r="X55" s="9">
        <f t="shared" si="8"/>
        <v>0</v>
      </c>
      <c r="Y55" s="5">
        <f t="shared" si="5"/>
        <v>0</v>
      </c>
      <c r="AD55" s="15">
        <f t="shared" si="6"/>
        <v>1.4225069414491205E-2</v>
      </c>
    </row>
    <row r="56" spans="1:30" x14ac:dyDescent="0.35">
      <c r="A56" s="29">
        <v>42741</v>
      </c>
      <c r="B56" s="9">
        <v>53.669998</v>
      </c>
      <c r="C56" s="9">
        <v>53.779998999999997</v>
      </c>
      <c r="D56" s="9">
        <v>52.02</v>
      </c>
      <c r="E56" s="9">
        <v>52.68</v>
      </c>
      <c r="F56" s="9">
        <v>49.672896999999999</v>
      </c>
      <c r="G56" s="5">
        <v>68692300</v>
      </c>
      <c r="I56" s="26">
        <v>53</v>
      </c>
      <c r="J56" s="9">
        <f t="shared" si="2"/>
        <v>-3.6530330325930595E-2</v>
      </c>
      <c r="K56" s="5">
        <f t="shared" si="3"/>
        <v>0.96346966967406944</v>
      </c>
      <c r="M56" s="26">
        <v>53</v>
      </c>
      <c r="N56" s="9">
        <f t="shared" si="7"/>
        <v>-3.5871148889438605E-2</v>
      </c>
      <c r="O56" s="5">
        <f t="shared" si="4"/>
        <v>0.96412885111056135</v>
      </c>
      <c r="W56" s="26">
        <v>53</v>
      </c>
      <c r="X56" s="9">
        <f t="shared" si="8"/>
        <v>-3.8913857275507446E-2</v>
      </c>
      <c r="Y56" s="5">
        <f t="shared" si="5"/>
        <v>1.5142882880585639E-3</v>
      </c>
      <c r="AD56" s="15">
        <f t="shared" si="6"/>
        <v>3.8913857275507446E-2</v>
      </c>
    </row>
    <row r="57" spans="1:30" x14ac:dyDescent="0.35">
      <c r="A57" s="29">
        <v>42748</v>
      </c>
      <c r="B57" s="9">
        <v>52.720001000000003</v>
      </c>
      <c r="C57" s="9">
        <v>52.900002000000001</v>
      </c>
      <c r="D57" s="9">
        <v>52.18</v>
      </c>
      <c r="E57" s="9">
        <v>52.360000999999997</v>
      </c>
      <c r="F57" s="9">
        <v>49.899009999999997</v>
      </c>
      <c r="G57" s="5">
        <v>47032300</v>
      </c>
      <c r="I57" s="27">
        <v>54</v>
      </c>
      <c r="J57" s="9">
        <f t="shared" si="2"/>
        <v>4.5417105182449981E-3</v>
      </c>
      <c r="K57" s="5">
        <f t="shared" si="3"/>
        <v>1.004541710518245</v>
      </c>
      <c r="M57" s="27">
        <v>54</v>
      </c>
      <c r="N57" s="9">
        <f t="shared" si="7"/>
        <v>4.5520397169506342E-3</v>
      </c>
      <c r="O57" s="5">
        <f t="shared" si="4"/>
        <v>1.0045520397169507</v>
      </c>
      <c r="W57" s="27">
        <v>54</v>
      </c>
      <c r="X57" s="9">
        <f t="shared" si="8"/>
        <v>0</v>
      </c>
      <c r="Y57" s="5">
        <f t="shared" si="5"/>
        <v>0</v>
      </c>
      <c r="AD57" s="15">
        <f t="shared" si="6"/>
        <v>2.1581835686681461E-3</v>
      </c>
    </row>
    <row r="58" spans="1:30" x14ac:dyDescent="0.35">
      <c r="A58" s="29">
        <v>42755</v>
      </c>
      <c r="B58" s="9">
        <v>52.599997999999999</v>
      </c>
      <c r="C58" s="9">
        <v>53.200001</v>
      </c>
      <c r="D58" s="9">
        <v>48.509998000000003</v>
      </c>
      <c r="E58" s="9">
        <v>49.119999</v>
      </c>
      <c r="F58" s="9">
        <v>46.811295000000001</v>
      </c>
      <c r="G58" s="5">
        <v>142929600</v>
      </c>
      <c r="I58" s="27">
        <v>55</v>
      </c>
      <c r="J58" s="9">
        <f t="shared" si="2"/>
        <v>-6.3876642923155841E-2</v>
      </c>
      <c r="K58" s="5">
        <f t="shared" si="3"/>
        <v>0.93612335707684413</v>
      </c>
      <c r="M58" s="27">
        <v>55</v>
      </c>
      <c r="N58" s="9">
        <f t="shared" si="7"/>
        <v>-6.1879283777373457E-2</v>
      </c>
      <c r="O58" s="5">
        <f t="shared" si="4"/>
        <v>0.93812071622262649</v>
      </c>
      <c r="W58" s="27">
        <v>55</v>
      </c>
      <c r="X58" s="9">
        <f t="shared" si="8"/>
        <v>-6.6260169872732699E-2</v>
      </c>
      <c r="Y58" s="5">
        <f t="shared" si="5"/>
        <v>4.3904101115633939E-3</v>
      </c>
      <c r="AD58" s="15">
        <f t="shared" si="6"/>
        <v>6.6260169872732699E-2</v>
      </c>
    </row>
    <row r="59" spans="1:30" x14ac:dyDescent="0.35">
      <c r="A59" s="29">
        <v>42762</v>
      </c>
      <c r="B59" s="9">
        <v>49.349997999999999</v>
      </c>
      <c r="C59" s="9">
        <v>49.84</v>
      </c>
      <c r="D59" s="9">
        <v>47.900002000000001</v>
      </c>
      <c r="E59" s="9">
        <v>48.279998999999997</v>
      </c>
      <c r="F59" s="9">
        <v>46.010773</v>
      </c>
      <c r="G59" s="5">
        <v>91153500</v>
      </c>
      <c r="I59" s="26">
        <v>56</v>
      </c>
      <c r="J59" s="9">
        <f t="shared" si="2"/>
        <v>-1.7248955236401211E-2</v>
      </c>
      <c r="K59" s="5">
        <f t="shared" si="3"/>
        <v>0.98275104476359876</v>
      </c>
      <c r="M59" s="26">
        <v>56</v>
      </c>
      <c r="N59" s="9">
        <f t="shared" si="7"/>
        <v>-1.7101043669054676E-2</v>
      </c>
      <c r="O59" s="5">
        <f t="shared" si="4"/>
        <v>0.98289895633094537</v>
      </c>
      <c r="W59" s="26">
        <v>56</v>
      </c>
      <c r="X59" s="9">
        <f t="shared" si="8"/>
        <v>-1.9632482185978063E-2</v>
      </c>
      <c r="Y59" s="5">
        <f t="shared" si="5"/>
        <v>3.8543435678274596E-4</v>
      </c>
      <c r="AD59" s="15">
        <f t="shared" si="6"/>
        <v>1.9632482185978063E-2</v>
      </c>
    </row>
    <row r="60" spans="1:30" x14ac:dyDescent="0.35">
      <c r="A60" s="29">
        <v>42769</v>
      </c>
      <c r="B60" s="9">
        <v>48.450001</v>
      </c>
      <c r="C60" s="9">
        <v>48.959999000000003</v>
      </c>
      <c r="D60" s="9">
        <v>47.799999</v>
      </c>
      <c r="E60" s="9">
        <v>48.810001</v>
      </c>
      <c r="F60" s="9">
        <v>46.515864999999998</v>
      </c>
      <c r="G60" s="5">
        <v>71629800</v>
      </c>
      <c r="I60" s="26">
        <v>57</v>
      </c>
      <c r="J60" s="9">
        <f t="shared" si="2"/>
        <v>1.0917872477646492E-2</v>
      </c>
      <c r="K60" s="5">
        <f t="shared" si="3"/>
        <v>1.0109178724776464</v>
      </c>
      <c r="M60" s="26">
        <v>57</v>
      </c>
      <c r="N60" s="9">
        <f t="shared" si="7"/>
        <v>1.0977689942309764E-2</v>
      </c>
      <c r="O60" s="5">
        <f t="shared" si="4"/>
        <v>1.0109776899423097</v>
      </c>
      <c r="W60" s="26">
        <v>57</v>
      </c>
      <c r="X60" s="9">
        <f t="shared" si="8"/>
        <v>0</v>
      </c>
      <c r="Y60" s="5">
        <f t="shared" si="5"/>
        <v>0</v>
      </c>
      <c r="AD60" s="15">
        <f t="shared" si="6"/>
        <v>8.5343455280696406E-3</v>
      </c>
    </row>
    <row r="61" spans="1:30" x14ac:dyDescent="0.35">
      <c r="A61" s="29">
        <v>42776</v>
      </c>
      <c r="B61" s="9">
        <v>48.939999</v>
      </c>
      <c r="C61" s="9">
        <v>49.119999</v>
      </c>
      <c r="D61" s="9">
        <v>47.799999</v>
      </c>
      <c r="E61" s="9">
        <v>48.459999000000003</v>
      </c>
      <c r="F61" s="9">
        <v>46.182316</v>
      </c>
      <c r="G61" s="5">
        <v>89459500</v>
      </c>
      <c r="I61" s="26">
        <v>58</v>
      </c>
      <c r="J61" s="9">
        <f t="shared" si="2"/>
        <v>-7.1964829498229179E-3</v>
      </c>
      <c r="K61" s="5">
        <f t="shared" si="3"/>
        <v>0.99280351705017711</v>
      </c>
      <c r="M61" s="26">
        <v>58</v>
      </c>
      <c r="N61" s="9">
        <f t="shared" si="7"/>
        <v>-7.1706502716868299E-3</v>
      </c>
      <c r="O61" s="5">
        <f t="shared" si="4"/>
        <v>0.99282934972831316</v>
      </c>
      <c r="W61" s="26">
        <v>58</v>
      </c>
      <c r="X61" s="9">
        <f t="shared" si="8"/>
        <v>-9.5800098993997704E-3</v>
      </c>
      <c r="Y61" s="5">
        <f t="shared" si="5"/>
        <v>9.1776589672597599E-5</v>
      </c>
      <c r="AD61" s="15">
        <f t="shared" si="6"/>
        <v>9.5800098993997704E-3</v>
      </c>
    </row>
    <row r="62" spans="1:30" x14ac:dyDescent="0.35">
      <c r="A62" s="29">
        <v>42783</v>
      </c>
      <c r="B62" s="9">
        <v>48.310001</v>
      </c>
      <c r="C62" s="9">
        <v>50.5</v>
      </c>
      <c r="D62" s="9">
        <v>48.130001</v>
      </c>
      <c r="E62" s="9">
        <v>50.310001</v>
      </c>
      <c r="F62" s="9">
        <v>47.945362000000003</v>
      </c>
      <c r="G62" s="5">
        <v>72262100</v>
      </c>
      <c r="I62" s="27">
        <v>59</v>
      </c>
      <c r="J62" s="9">
        <f t="shared" si="2"/>
        <v>3.7465116645642144E-2</v>
      </c>
      <c r="K62" s="5">
        <f t="shared" si="3"/>
        <v>1.0374651166456421</v>
      </c>
      <c r="M62" s="27">
        <v>59</v>
      </c>
      <c r="N62" s="9">
        <f t="shared" si="7"/>
        <v>3.8175781396498236E-2</v>
      </c>
      <c r="O62" s="5">
        <f t="shared" si="4"/>
        <v>1.0381757813964982</v>
      </c>
      <c r="W62" s="27">
        <v>59</v>
      </c>
      <c r="X62" s="9">
        <f t="shared" si="8"/>
        <v>0</v>
      </c>
      <c r="Y62" s="5">
        <f t="shared" si="5"/>
        <v>0</v>
      </c>
      <c r="AD62" s="15">
        <f t="shared" si="6"/>
        <v>3.5081589696065292E-2</v>
      </c>
    </row>
    <row r="63" spans="1:30" x14ac:dyDescent="0.35">
      <c r="A63" s="29">
        <v>42790</v>
      </c>
      <c r="B63" s="9">
        <v>50.279998999999997</v>
      </c>
      <c r="C63" s="9">
        <v>50.950001</v>
      </c>
      <c r="D63" s="9">
        <v>49.369999</v>
      </c>
      <c r="E63" s="9">
        <v>49.98</v>
      </c>
      <c r="F63" s="9">
        <v>47.630875000000003</v>
      </c>
      <c r="G63" s="5">
        <v>72955600</v>
      </c>
      <c r="I63" s="27">
        <v>60</v>
      </c>
      <c r="J63" s="9">
        <f t="shared" si="2"/>
        <v>-6.5808854764635482E-3</v>
      </c>
      <c r="K63" s="5">
        <f t="shared" si="3"/>
        <v>0.99341911452353648</v>
      </c>
      <c r="M63" s="27">
        <v>60</v>
      </c>
      <c r="N63" s="9">
        <f t="shared" si="7"/>
        <v>-6.5592788724798809E-3</v>
      </c>
      <c r="O63" s="5">
        <f t="shared" si="4"/>
        <v>0.99344072112752013</v>
      </c>
      <c r="W63" s="27">
        <v>60</v>
      </c>
      <c r="X63" s="9">
        <f t="shared" si="8"/>
        <v>-8.9644124260404006E-3</v>
      </c>
      <c r="Y63" s="5">
        <f t="shared" si="5"/>
        <v>8.0360690144147542E-5</v>
      </c>
      <c r="AD63" s="15">
        <f t="shared" si="6"/>
        <v>8.9644124260404006E-3</v>
      </c>
    </row>
    <row r="64" spans="1:30" x14ac:dyDescent="0.35">
      <c r="A64" s="29">
        <v>42797</v>
      </c>
      <c r="B64" s="9">
        <v>49.98</v>
      </c>
      <c r="C64" s="9">
        <v>50.150002000000001</v>
      </c>
      <c r="D64" s="9">
        <v>48.900002000000001</v>
      </c>
      <c r="E64" s="9">
        <v>49.279998999999997</v>
      </c>
      <c r="F64" s="9">
        <v>46.963776000000003</v>
      </c>
      <c r="G64" s="5">
        <v>59592300</v>
      </c>
      <c r="I64" s="26">
        <v>61</v>
      </c>
      <c r="J64" s="9">
        <f t="shared" si="2"/>
        <v>-1.4104604272925184E-2</v>
      </c>
      <c r="K64" s="5">
        <f t="shared" si="3"/>
        <v>0.98589539572707485</v>
      </c>
      <c r="M64" s="26">
        <v>61</v>
      </c>
      <c r="N64" s="9">
        <f t="shared" si="7"/>
        <v>-1.4005600359010837E-2</v>
      </c>
      <c r="O64" s="5">
        <f t="shared" si="4"/>
        <v>0.98599439964098912</v>
      </c>
      <c r="W64" s="26">
        <v>61</v>
      </c>
      <c r="X64" s="9">
        <f t="shared" si="8"/>
        <v>-1.6488131222502037E-2</v>
      </c>
      <c r="Y64" s="5">
        <f t="shared" si="5"/>
        <v>2.7185847121044651E-4</v>
      </c>
      <c r="AD64" s="15">
        <f t="shared" si="6"/>
        <v>1.6488131222502037E-2</v>
      </c>
    </row>
    <row r="65" spans="1:30" x14ac:dyDescent="0.35">
      <c r="A65" s="29">
        <v>42804</v>
      </c>
      <c r="B65" s="9">
        <v>49.5</v>
      </c>
      <c r="C65" s="9">
        <v>50.25</v>
      </c>
      <c r="D65" s="9">
        <v>49.099997999999999</v>
      </c>
      <c r="E65" s="9">
        <v>50.040000999999997</v>
      </c>
      <c r="F65" s="9">
        <v>47.688052999999996</v>
      </c>
      <c r="G65" s="5">
        <v>53689000</v>
      </c>
      <c r="I65" s="26">
        <v>62</v>
      </c>
      <c r="J65" s="9">
        <f t="shared" si="2"/>
        <v>1.5304324161888918E-2</v>
      </c>
      <c r="K65" s="5">
        <f t="shared" si="3"/>
        <v>1.0153043241618889</v>
      </c>
      <c r="M65" s="26">
        <v>62</v>
      </c>
      <c r="N65" s="9">
        <f t="shared" si="7"/>
        <v>1.5422035059531703E-2</v>
      </c>
      <c r="O65" s="5">
        <f t="shared" si="4"/>
        <v>1.0154220350595318</v>
      </c>
      <c r="W65" s="26">
        <v>62</v>
      </c>
      <c r="X65" s="9">
        <f t="shared" si="8"/>
        <v>0</v>
      </c>
      <c r="Y65" s="5">
        <f t="shared" si="5"/>
        <v>0</v>
      </c>
      <c r="AD65" s="15">
        <f t="shared" si="6"/>
        <v>1.2920797212312067E-2</v>
      </c>
    </row>
    <row r="66" spans="1:30" x14ac:dyDescent="0.35">
      <c r="A66" s="29">
        <v>42811</v>
      </c>
      <c r="B66" s="9">
        <v>50.189999</v>
      </c>
      <c r="C66" s="9">
        <v>50.630001</v>
      </c>
      <c r="D66" s="9">
        <v>49.41</v>
      </c>
      <c r="E66" s="9">
        <v>49.639999000000003</v>
      </c>
      <c r="F66" s="9">
        <v>47.306854000000001</v>
      </c>
      <c r="G66" s="5">
        <v>70319100</v>
      </c>
      <c r="I66" s="26">
        <v>63</v>
      </c>
      <c r="J66" s="9">
        <f t="shared" si="2"/>
        <v>-8.025715444942863E-3</v>
      </c>
      <c r="K66" s="5">
        <f t="shared" si="3"/>
        <v>0.9919742845550571</v>
      </c>
      <c r="M66" s="26">
        <v>63</v>
      </c>
      <c r="N66" s="9">
        <f t="shared" si="7"/>
        <v>-7.9935953770223171E-3</v>
      </c>
      <c r="O66" s="5">
        <f t="shared" si="4"/>
        <v>0.99200640462297773</v>
      </c>
      <c r="W66" s="26">
        <v>63</v>
      </c>
      <c r="X66" s="9">
        <f t="shared" si="8"/>
        <v>-1.0409242394519715E-2</v>
      </c>
      <c r="Y66" s="5">
        <f t="shared" si="5"/>
        <v>1.0835232722786652E-4</v>
      </c>
      <c r="AD66" s="15">
        <f t="shared" si="6"/>
        <v>1.0409242394519715E-2</v>
      </c>
    </row>
    <row r="67" spans="1:30" x14ac:dyDescent="0.35">
      <c r="A67" s="29">
        <v>42818</v>
      </c>
      <c r="B67" s="9">
        <v>49.700001</v>
      </c>
      <c r="C67" s="9">
        <v>49.830002</v>
      </c>
      <c r="D67" s="9">
        <v>48.669998</v>
      </c>
      <c r="E67" s="9">
        <v>49.060001</v>
      </c>
      <c r="F67" s="9">
        <v>46.754116000000003</v>
      </c>
      <c r="G67" s="5">
        <v>58221700</v>
      </c>
      <c r="I67" s="27">
        <v>64</v>
      </c>
      <c r="J67" s="9">
        <f t="shared" si="2"/>
        <v>-1.1752895222864471E-2</v>
      </c>
      <c r="K67" s="5">
        <f t="shared" si="3"/>
        <v>0.98824710477713551</v>
      </c>
      <c r="M67" s="27">
        <v>64</v>
      </c>
      <c r="N67" s="9">
        <f t="shared" si="7"/>
        <v>-1.168409972897369E-2</v>
      </c>
      <c r="O67" s="5">
        <f t="shared" si="4"/>
        <v>0.98831590027102634</v>
      </c>
      <c r="W67" s="27">
        <v>64</v>
      </c>
      <c r="X67" s="9">
        <f t="shared" si="8"/>
        <v>-1.4136422172441323E-2</v>
      </c>
      <c r="Y67" s="5">
        <f t="shared" si="5"/>
        <v>1.9983843183749063E-4</v>
      </c>
      <c r="AD67" s="15">
        <f t="shared" si="6"/>
        <v>1.4136422172441323E-2</v>
      </c>
    </row>
    <row r="68" spans="1:30" x14ac:dyDescent="0.35">
      <c r="A68" s="29">
        <v>42825</v>
      </c>
      <c r="B68" s="9">
        <v>49.099997999999999</v>
      </c>
      <c r="C68" s="9">
        <v>49.549999</v>
      </c>
      <c r="D68" s="9">
        <v>48.169998</v>
      </c>
      <c r="E68" s="9">
        <v>48.43</v>
      </c>
      <c r="F68" s="9">
        <v>46.153725000000001</v>
      </c>
      <c r="G68" s="5">
        <v>75343000</v>
      </c>
      <c r="I68" s="27">
        <v>65</v>
      </c>
      <c r="J68" s="9">
        <f t="shared" si="2"/>
        <v>-1.2924621888742249E-2</v>
      </c>
      <c r="K68" s="5">
        <f t="shared" si="3"/>
        <v>0.98707537811125778</v>
      </c>
      <c r="M68" s="27">
        <v>65</v>
      </c>
      <c r="N68" s="9">
        <f t="shared" ref="N68:N99" si="9">(F68-F67)/F67</f>
        <v>-1.2841457637654872E-2</v>
      </c>
      <c r="O68" s="5">
        <f t="shared" si="4"/>
        <v>0.98715854236234513</v>
      </c>
      <c r="W68" s="27">
        <v>65</v>
      </c>
      <c r="X68" s="9">
        <f t="shared" ref="X68:X99" si="10">IF(J68&lt;$R$3,(J68-$R$3),0)</f>
        <v>-1.53081488383191E-2</v>
      </c>
      <c r="Y68" s="5">
        <f t="shared" si="5"/>
        <v>2.3433942085613043E-4</v>
      </c>
      <c r="AD68" s="15">
        <f t="shared" si="6"/>
        <v>1.53081488383191E-2</v>
      </c>
    </row>
    <row r="69" spans="1:30" x14ac:dyDescent="0.35">
      <c r="A69" s="29">
        <v>42832</v>
      </c>
      <c r="B69" s="9">
        <v>48.48</v>
      </c>
      <c r="C69" s="9">
        <v>48.939999</v>
      </c>
      <c r="D69" s="9">
        <v>48.259998000000003</v>
      </c>
      <c r="E69" s="9">
        <v>48.619999</v>
      </c>
      <c r="F69" s="9">
        <v>46.887653</v>
      </c>
      <c r="G69" s="5">
        <v>61168000</v>
      </c>
      <c r="I69" s="26">
        <v>66</v>
      </c>
      <c r="J69" s="9">
        <f t="shared" ref="J69:J107" si="11">LN(F69/F68)</f>
        <v>1.5776705781349397E-2</v>
      </c>
      <c r="K69" s="5">
        <f t="shared" ref="K69:K107" si="12">J69+1</f>
        <v>1.0157767057813494</v>
      </c>
      <c r="M69" s="26">
        <v>66</v>
      </c>
      <c r="N69" s="9">
        <f t="shared" si="9"/>
        <v>1.5901815075597882E-2</v>
      </c>
      <c r="O69" s="5">
        <f t="shared" ref="O69:O107" si="13">N69+1</f>
        <v>1.0159018150755978</v>
      </c>
      <c r="W69" s="26">
        <v>66</v>
      </c>
      <c r="X69" s="9">
        <f t="shared" si="10"/>
        <v>0</v>
      </c>
      <c r="Y69" s="5">
        <f t="shared" ref="Y69:Y107" si="14">X69^2</f>
        <v>0</v>
      </c>
      <c r="AD69" s="15">
        <f t="shared" ref="AD69:AD107" si="15">ABS(J69-$R$3)</f>
        <v>1.3393178831772545E-2</v>
      </c>
    </row>
    <row r="70" spans="1:30" x14ac:dyDescent="0.35">
      <c r="A70" s="29">
        <v>42839</v>
      </c>
      <c r="B70" s="9">
        <v>48.68</v>
      </c>
      <c r="C70" s="9">
        <v>49.549999</v>
      </c>
      <c r="D70" s="9">
        <v>47.709999000000003</v>
      </c>
      <c r="E70" s="9">
        <v>48.41</v>
      </c>
      <c r="F70" s="9">
        <v>46.685135000000002</v>
      </c>
      <c r="G70" s="5">
        <v>79433900</v>
      </c>
      <c r="I70" s="26">
        <v>67</v>
      </c>
      <c r="J70" s="9">
        <f t="shared" si="11"/>
        <v>-4.3285728796959725E-3</v>
      </c>
      <c r="K70" s="5">
        <f t="shared" si="12"/>
        <v>0.99567142712030399</v>
      </c>
      <c r="M70" s="26">
        <v>67</v>
      </c>
      <c r="N70" s="9">
        <f t="shared" si="9"/>
        <v>-4.3192181105758858E-3</v>
      </c>
      <c r="O70" s="5">
        <f t="shared" si="13"/>
        <v>0.9956807818894241</v>
      </c>
      <c r="W70" s="26">
        <v>67</v>
      </c>
      <c r="X70" s="9">
        <f t="shared" si="10"/>
        <v>-6.7120998292728249E-3</v>
      </c>
      <c r="Y70" s="5">
        <f t="shared" si="14"/>
        <v>4.5052284118124286E-5</v>
      </c>
      <c r="AD70" s="15">
        <f t="shared" si="15"/>
        <v>6.7120998292728249E-3</v>
      </c>
    </row>
    <row r="71" spans="1:30" x14ac:dyDescent="0.35">
      <c r="A71" s="29">
        <v>42846</v>
      </c>
      <c r="B71" s="9">
        <v>47.919998</v>
      </c>
      <c r="C71" s="9">
        <v>48.169998</v>
      </c>
      <c r="D71" s="9">
        <v>46.580002</v>
      </c>
      <c r="E71" s="9">
        <v>46.669998</v>
      </c>
      <c r="F71" s="9">
        <v>45.007129999999997</v>
      </c>
      <c r="G71" s="5">
        <v>130656000</v>
      </c>
      <c r="I71" s="26">
        <v>68</v>
      </c>
      <c r="J71" s="9">
        <f t="shared" si="11"/>
        <v>-3.6604883989048903E-2</v>
      </c>
      <c r="K71" s="5">
        <f t="shared" si="12"/>
        <v>0.96339511601095107</v>
      </c>
      <c r="M71" s="26">
        <v>68</v>
      </c>
      <c r="N71" s="9">
        <f t="shared" si="9"/>
        <v>-3.5943025547639645E-2</v>
      </c>
      <c r="O71" s="5">
        <f t="shared" si="13"/>
        <v>0.96405697445236038</v>
      </c>
      <c r="W71" s="26">
        <v>68</v>
      </c>
      <c r="X71" s="9">
        <f t="shared" si="10"/>
        <v>-3.8988410938625755E-2</v>
      </c>
      <c r="Y71" s="5">
        <f t="shared" si="14"/>
        <v>1.5200961875191524E-3</v>
      </c>
      <c r="AD71" s="15">
        <f t="shared" si="15"/>
        <v>3.8988410938625755E-2</v>
      </c>
    </row>
    <row r="72" spans="1:30" x14ac:dyDescent="0.35">
      <c r="A72" s="29">
        <v>42853</v>
      </c>
      <c r="B72" s="9">
        <v>46.639999000000003</v>
      </c>
      <c r="C72" s="9">
        <v>46.639999000000003</v>
      </c>
      <c r="D72" s="9">
        <v>45.759998000000003</v>
      </c>
      <c r="E72" s="9">
        <v>45.880001</v>
      </c>
      <c r="F72" s="9">
        <v>44.245280999999999</v>
      </c>
      <c r="G72" s="5">
        <v>94065000</v>
      </c>
      <c r="I72" s="27">
        <v>69</v>
      </c>
      <c r="J72" s="9">
        <f t="shared" si="11"/>
        <v>-1.7072199964509892E-2</v>
      </c>
      <c r="K72" s="5">
        <f t="shared" si="12"/>
        <v>0.98292780003549007</v>
      </c>
      <c r="M72" s="27">
        <v>69</v>
      </c>
      <c r="N72" s="9">
        <f t="shared" si="9"/>
        <v>-1.6927295741807978E-2</v>
      </c>
      <c r="O72" s="5">
        <f t="shared" si="13"/>
        <v>0.98307270425819204</v>
      </c>
      <c r="W72" s="27">
        <v>69</v>
      </c>
      <c r="X72" s="9">
        <f t="shared" si="10"/>
        <v>-1.9455726914086743E-2</v>
      </c>
      <c r="Y72" s="5">
        <f t="shared" si="14"/>
        <v>3.7852530975551925E-4</v>
      </c>
      <c r="AD72" s="15">
        <f t="shared" si="15"/>
        <v>1.9455726914086743E-2</v>
      </c>
    </row>
    <row r="73" spans="1:30" x14ac:dyDescent="0.35">
      <c r="A73" s="29">
        <v>42860</v>
      </c>
      <c r="B73" s="9">
        <v>46.080002</v>
      </c>
      <c r="C73" s="9">
        <v>46.740001999999997</v>
      </c>
      <c r="D73" s="9">
        <v>45.98</v>
      </c>
      <c r="E73" s="9">
        <v>46.02</v>
      </c>
      <c r="F73" s="9">
        <v>44.380294999999997</v>
      </c>
      <c r="G73" s="5">
        <v>72149100</v>
      </c>
      <c r="I73" s="27">
        <v>70</v>
      </c>
      <c r="J73" s="9">
        <f t="shared" si="11"/>
        <v>3.0468429214473318E-3</v>
      </c>
      <c r="K73" s="5">
        <f t="shared" si="12"/>
        <v>1.0030468429214474</v>
      </c>
      <c r="M73" s="27">
        <v>70</v>
      </c>
      <c r="N73" s="9">
        <f t="shared" si="9"/>
        <v>3.0514892650359299E-3</v>
      </c>
      <c r="O73" s="5">
        <f t="shared" si="13"/>
        <v>1.003051489265036</v>
      </c>
      <c r="W73" s="27">
        <v>70</v>
      </c>
      <c r="X73" s="9">
        <f t="shared" si="10"/>
        <v>0</v>
      </c>
      <c r="Y73" s="5">
        <f t="shared" si="14"/>
        <v>0</v>
      </c>
      <c r="AD73" s="15">
        <f t="shared" si="15"/>
        <v>6.6331597187047975E-4</v>
      </c>
    </row>
    <row r="74" spans="1:30" x14ac:dyDescent="0.35">
      <c r="A74" s="29">
        <v>42867</v>
      </c>
      <c r="B74" s="9">
        <v>46.119999</v>
      </c>
      <c r="C74" s="9">
        <v>46.16</v>
      </c>
      <c r="D74" s="9">
        <v>44.459999000000003</v>
      </c>
      <c r="E74" s="9">
        <v>45.040000999999997</v>
      </c>
      <c r="F74" s="9">
        <v>43.435211000000002</v>
      </c>
      <c r="G74" s="5">
        <v>86646300</v>
      </c>
      <c r="I74" s="26">
        <v>71</v>
      </c>
      <c r="J74" s="9">
        <f t="shared" si="11"/>
        <v>-2.1525139087077212E-2</v>
      </c>
      <c r="K74" s="5">
        <f t="shared" si="12"/>
        <v>0.97847486091292279</v>
      </c>
      <c r="M74" s="26">
        <v>71</v>
      </c>
      <c r="N74" s="9">
        <f t="shared" si="9"/>
        <v>-2.1295126587148515E-2</v>
      </c>
      <c r="O74" s="5">
        <f t="shared" si="13"/>
        <v>0.97870487341285151</v>
      </c>
      <c r="W74" s="26">
        <v>71</v>
      </c>
      <c r="X74" s="9">
        <f t="shared" si="10"/>
        <v>-2.3908666036654064E-2</v>
      </c>
      <c r="Y74" s="5">
        <f t="shared" si="14"/>
        <v>5.716243116522555E-4</v>
      </c>
      <c r="AD74" s="15">
        <f t="shared" si="15"/>
        <v>2.3908666036654064E-2</v>
      </c>
    </row>
    <row r="75" spans="1:30" x14ac:dyDescent="0.35">
      <c r="A75" s="29">
        <v>42874</v>
      </c>
      <c r="B75" s="9">
        <v>45.16</v>
      </c>
      <c r="C75" s="9">
        <v>45.580002</v>
      </c>
      <c r="D75" s="9">
        <v>44.759998000000003</v>
      </c>
      <c r="E75" s="9">
        <v>45.310001</v>
      </c>
      <c r="F75" s="9">
        <v>43.695591</v>
      </c>
      <c r="G75" s="5">
        <v>57196600</v>
      </c>
      <c r="I75" s="26">
        <v>72</v>
      </c>
      <c r="J75" s="9">
        <f t="shared" si="11"/>
        <v>5.9767790294174465E-3</v>
      </c>
      <c r="K75" s="5">
        <f t="shared" si="12"/>
        <v>1.0059767790294174</v>
      </c>
      <c r="M75" s="26">
        <v>72</v>
      </c>
      <c r="N75" s="9">
        <f t="shared" si="9"/>
        <v>5.9946756100712354E-3</v>
      </c>
      <c r="O75" s="5">
        <f t="shared" si="13"/>
        <v>1.0059946756100713</v>
      </c>
      <c r="W75" s="26">
        <v>72</v>
      </c>
      <c r="X75" s="9">
        <f t="shared" si="10"/>
        <v>0</v>
      </c>
      <c r="Y75" s="5">
        <f t="shared" si="14"/>
        <v>0</v>
      </c>
      <c r="AD75" s="15">
        <f t="shared" si="15"/>
        <v>3.5932520798405945E-3</v>
      </c>
    </row>
    <row r="76" spans="1:30" x14ac:dyDescent="0.35">
      <c r="A76" s="29">
        <v>42881</v>
      </c>
      <c r="B76" s="9">
        <v>45.25</v>
      </c>
      <c r="C76" s="9">
        <v>46.950001</v>
      </c>
      <c r="D76" s="9">
        <v>45.240001999999997</v>
      </c>
      <c r="E76" s="9">
        <v>46.509998000000003</v>
      </c>
      <c r="F76" s="9">
        <v>44.852832999999997</v>
      </c>
      <c r="G76" s="5">
        <v>59472700</v>
      </c>
      <c r="I76" s="26">
        <v>73</v>
      </c>
      <c r="J76" s="9">
        <f t="shared" si="11"/>
        <v>2.6139548056116929E-2</v>
      </c>
      <c r="K76" s="5">
        <f t="shared" si="12"/>
        <v>1.0261395480561168</v>
      </c>
      <c r="M76" s="26">
        <v>73</v>
      </c>
      <c r="N76" s="9">
        <f t="shared" si="9"/>
        <v>2.6484182351487053E-2</v>
      </c>
      <c r="O76" s="5">
        <f t="shared" si="13"/>
        <v>1.026484182351487</v>
      </c>
      <c r="W76" s="26">
        <v>73</v>
      </c>
      <c r="X76" s="9">
        <f t="shared" si="10"/>
        <v>0</v>
      </c>
      <c r="Y76" s="5">
        <f t="shared" si="14"/>
        <v>0</v>
      </c>
      <c r="AD76" s="15">
        <f t="shared" si="15"/>
        <v>2.3756021106540078E-2</v>
      </c>
    </row>
    <row r="77" spans="1:30" x14ac:dyDescent="0.35">
      <c r="A77" s="29">
        <v>42888</v>
      </c>
      <c r="B77" s="9">
        <v>46.630001</v>
      </c>
      <c r="C77" s="9">
        <v>47.189999</v>
      </c>
      <c r="D77" s="9">
        <v>46</v>
      </c>
      <c r="E77" s="9">
        <v>46.189999</v>
      </c>
      <c r="F77" s="9">
        <v>44.544231000000003</v>
      </c>
      <c r="G77" s="5">
        <v>59000400</v>
      </c>
      <c r="I77" s="27">
        <v>74</v>
      </c>
      <c r="J77" s="9">
        <f t="shared" si="11"/>
        <v>-6.9041020370349052E-3</v>
      </c>
      <c r="K77" s="5">
        <f t="shared" si="12"/>
        <v>0.99309589796296505</v>
      </c>
      <c r="M77" s="27">
        <v>74</v>
      </c>
      <c r="N77" s="9">
        <f t="shared" si="9"/>
        <v>-6.8803234792324799E-3</v>
      </c>
      <c r="O77" s="5">
        <f t="shared" si="13"/>
        <v>0.99311967652076749</v>
      </c>
      <c r="W77" s="27">
        <v>74</v>
      </c>
      <c r="X77" s="9">
        <f t="shared" si="10"/>
        <v>-9.2876289866117567E-3</v>
      </c>
      <c r="Y77" s="5">
        <f t="shared" si="14"/>
        <v>8.6260052192950934E-5</v>
      </c>
      <c r="AD77" s="15">
        <f t="shared" si="15"/>
        <v>9.2876289866117567E-3</v>
      </c>
    </row>
    <row r="78" spans="1:30" x14ac:dyDescent="0.35">
      <c r="A78" s="29">
        <v>42895</v>
      </c>
      <c r="B78" s="9">
        <v>46.169998</v>
      </c>
      <c r="C78" s="9">
        <v>47.5</v>
      </c>
      <c r="D78" s="9">
        <v>46.009998000000003</v>
      </c>
      <c r="E78" s="9">
        <v>46.639999000000003</v>
      </c>
      <c r="F78" s="9">
        <v>44.978203000000001</v>
      </c>
      <c r="G78" s="5">
        <v>66624200</v>
      </c>
      <c r="I78" s="27">
        <v>75</v>
      </c>
      <c r="J78" s="9">
        <f t="shared" si="11"/>
        <v>9.6953440616020722E-3</v>
      </c>
      <c r="K78" s="5">
        <f t="shared" si="12"/>
        <v>1.0096953440616021</v>
      </c>
      <c r="M78" s="27">
        <v>75</v>
      </c>
      <c r="N78" s="9">
        <f t="shared" si="9"/>
        <v>9.7424961719509116E-3</v>
      </c>
      <c r="O78" s="5">
        <f t="shared" si="13"/>
        <v>1.009742496171951</v>
      </c>
      <c r="W78" s="27">
        <v>75</v>
      </c>
      <c r="X78" s="9">
        <f t="shared" si="10"/>
        <v>0</v>
      </c>
      <c r="Y78" s="5">
        <f t="shared" si="14"/>
        <v>0</v>
      </c>
      <c r="AD78" s="15">
        <f t="shared" si="15"/>
        <v>7.3118171120252207E-3</v>
      </c>
    </row>
    <row r="79" spans="1:30" x14ac:dyDescent="0.35">
      <c r="A79" s="29">
        <v>42902</v>
      </c>
      <c r="B79" s="9">
        <v>46.860000999999997</v>
      </c>
      <c r="C79" s="9">
        <v>47</v>
      </c>
      <c r="D79" s="9">
        <v>45.09</v>
      </c>
      <c r="E79" s="9">
        <v>45.419998</v>
      </c>
      <c r="F79" s="9">
        <v>43.801665999999997</v>
      </c>
      <c r="G79" s="5">
        <v>74642000</v>
      </c>
      <c r="I79" s="26">
        <v>76</v>
      </c>
      <c r="J79" s="9">
        <f t="shared" si="11"/>
        <v>-2.650614145502022E-2</v>
      </c>
      <c r="K79" s="5">
        <f t="shared" si="12"/>
        <v>0.97349385854497983</v>
      </c>
      <c r="M79" s="26">
        <v>76</v>
      </c>
      <c r="N79" s="9">
        <f t="shared" si="9"/>
        <v>-2.6157936990057234E-2</v>
      </c>
      <c r="O79" s="5">
        <f t="shared" si="13"/>
        <v>0.9738420630099428</v>
      </c>
      <c r="W79" s="26">
        <v>76</v>
      </c>
      <c r="X79" s="9">
        <f t="shared" si="10"/>
        <v>-2.8889668404597071E-2</v>
      </c>
      <c r="Y79" s="5">
        <f t="shared" si="14"/>
        <v>8.3461294052757432E-4</v>
      </c>
      <c r="AD79" s="15">
        <f t="shared" si="15"/>
        <v>2.8889668404597071E-2</v>
      </c>
    </row>
    <row r="80" spans="1:30" x14ac:dyDescent="0.35">
      <c r="A80" s="29">
        <v>42909</v>
      </c>
      <c r="B80" s="9">
        <v>45.43</v>
      </c>
      <c r="C80" s="9">
        <v>45.98</v>
      </c>
      <c r="D80" s="9">
        <v>44.389999000000003</v>
      </c>
      <c r="E80" s="9">
        <v>44.41</v>
      </c>
      <c r="F80" s="9">
        <v>42.827655999999998</v>
      </c>
      <c r="G80" s="5">
        <v>76979000</v>
      </c>
      <c r="I80" s="26">
        <v>77</v>
      </c>
      <c r="J80" s="9">
        <f t="shared" si="11"/>
        <v>-2.2487791053458474E-2</v>
      </c>
      <c r="K80" s="5">
        <f t="shared" si="12"/>
        <v>0.97751220894654156</v>
      </c>
      <c r="M80" s="26">
        <v>77</v>
      </c>
      <c r="N80" s="9">
        <f t="shared" si="9"/>
        <v>-2.2236825421206578E-2</v>
      </c>
      <c r="O80" s="5">
        <f t="shared" si="13"/>
        <v>0.97776317457879347</v>
      </c>
      <c r="W80" s="26">
        <v>77</v>
      </c>
      <c r="X80" s="9">
        <f t="shared" si="10"/>
        <v>-2.4871318003035325E-2</v>
      </c>
      <c r="Y80" s="5">
        <f t="shared" si="14"/>
        <v>6.1858245920810905E-4</v>
      </c>
      <c r="AD80" s="15">
        <f t="shared" si="15"/>
        <v>2.4871318003035325E-2</v>
      </c>
    </row>
    <row r="81" spans="1:30" x14ac:dyDescent="0.35">
      <c r="A81" s="29">
        <v>42916</v>
      </c>
      <c r="B81" s="9">
        <v>44.619999</v>
      </c>
      <c r="C81" s="9">
        <v>45.080002</v>
      </c>
      <c r="D81" s="9">
        <v>43.52</v>
      </c>
      <c r="E81" s="9">
        <v>43.52</v>
      </c>
      <c r="F81" s="9">
        <v>41.969368000000003</v>
      </c>
      <c r="G81" s="5">
        <v>54808600</v>
      </c>
      <c r="I81" s="26">
        <v>78</v>
      </c>
      <c r="J81" s="9">
        <f t="shared" si="11"/>
        <v>-2.0244043278160404E-2</v>
      </c>
      <c r="K81" s="5">
        <f t="shared" si="12"/>
        <v>0.97975595672183957</v>
      </c>
      <c r="M81" s="26">
        <v>78</v>
      </c>
      <c r="N81" s="9">
        <f t="shared" si="9"/>
        <v>-2.0040508404195519E-2</v>
      </c>
      <c r="O81" s="5">
        <f t="shared" si="13"/>
        <v>0.97995949159580453</v>
      </c>
      <c r="W81" s="26">
        <v>78</v>
      </c>
      <c r="X81" s="9">
        <f t="shared" si="10"/>
        <v>-2.2627570227737256E-2</v>
      </c>
      <c r="Y81" s="5">
        <f t="shared" si="14"/>
        <v>5.1200693441118142E-4</v>
      </c>
      <c r="AD81" s="15">
        <f t="shared" si="15"/>
        <v>2.2627570227737256E-2</v>
      </c>
    </row>
    <row r="82" spans="1:30" x14ac:dyDescent="0.35">
      <c r="A82" s="29">
        <v>42923</v>
      </c>
      <c r="B82" s="9">
        <v>43.529998999999997</v>
      </c>
      <c r="C82" s="9">
        <v>43.599997999999999</v>
      </c>
      <c r="D82" s="9">
        <v>42.799999</v>
      </c>
      <c r="E82" s="9">
        <v>43.490001999999997</v>
      </c>
      <c r="F82" s="9">
        <v>42.490482</v>
      </c>
      <c r="G82" s="5">
        <v>61249900</v>
      </c>
      <c r="I82" s="27">
        <v>79</v>
      </c>
      <c r="J82" s="9">
        <f t="shared" si="11"/>
        <v>1.2340079050898782E-2</v>
      </c>
      <c r="K82" s="5">
        <f t="shared" si="12"/>
        <v>1.0123400790508987</v>
      </c>
      <c r="M82" s="27">
        <v>79</v>
      </c>
      <c r="N82" s="9">
        <f t="shared" si="9"/>
        <v>1.2416531981134363E-2</v>
      </c>
      <c r="O82" s="5">
        <f t="shared" si="13"/>
        <v>1.0124165319811345</v>
      </c>
      <c r="W82" s="27">
        <v>79</v>
      </c>
      <c r="X82" s="9">
        <f t="shared" si="10"/>
        <v>0</v>
      </c>
      <c r="Y82" s="5">
        <f t="shared" si="14"/>
        <v>0</v>
      </c>
      <c r="AD82" s="15">
        <f t="shared" si="15"/>
        <v>9.9565521013219305E-3</v>
      </c>
    </row>
    <row r="83" spans="1:30" x14ac:dyDescent="0.35">
      <c r="A83" s="29">
        <v>42930</v>
      </c>
      <c r="B83" s="9">
        <v>43.630001</v>
      </c>
      <c r="C83" s="9">
        <v>44.580002</v>
      </c>
      <c r="D83" s="9">
        <v>43.200001</v>
      </c>
      <c r="E83" s="9">
        <v>44.220001000000003</v>
      </c>
      <c r="F83" s="9">
        <v>43.203704999999999</v>
      </c>
      <c r="G83" s="5">
        <v>71458000</v>
      </c>
      <c r="I83" s="27">
        <v>80</v>
      </c>
      <c r="J83" s="9">
        <f t="shared" si="11"/>
        <v>1.6646157553451484E-2</v>
      </c>
      <c r="K83" s="5">
        <f t="shared" si="12"/>
        <v>1.0166461575534516</v>
      </c>
      <c r="M83" s="27">
        <v>80</v>
      </c>
      <c r="N83" s="9">
        <f t="shared" si="9"/>
        <v>1.6785476803958102E-2</v>
      </c>
      <c r="O83" s="5">
        <f t="shared" si="13"/>
        <v>1.0167854768039581</v>
      </c>
      <c r="W83" s="27">
        <v>80</v>
      </c>
      <c r="X83" s="9">
        <f t="shared" si="10"/>
        <v>0</v>
      </c>
      <c r="Y83" s="5">
        <f t="shared" si="14"/>
        <v>0</v>
      </c>
      <c r="AD83" s="15">
        <f t="shared" si="15"/>
        <v>1.4262630603874633E-2</v>
      </c>
    </row>
    <row r="84" spans="1:30" x14ac:dyDescent="0.35">
      <c r="A84" s="29">
        <v>42937</v>
      </c>
      <c r="B84" s="9">
        <v>44.23</v>
      </c>
      <c r="C84" s="9">
        <v>47.84</v>
      </c>
      <c r="D84" s="9">
        <v>43.68</v>
      </c>
      <c r="E84" s="9">
        <v>47.810001</v>
      </c>
      <c r="F84" s="9">
        <v>46.711196999999999</v>
      </c>
      <c r="G84" s="5">
        <v>96888300</v>
      </c>
      <c r="I84" s="26">
        <v>81</v>
      </c>
      <c r="J84" s="9">
        <f t="shared" si="11"/>
        <v>7.8057644928468589E-2</v>
      </c>
      <c r="K84" s="5">
        <f t="shared" si="12"/>
        <v>1.0780576449284687</v>
      </c>
      <c r="M84" s="26">
        <v>81</v>
      </c>
      <c r="N84" s="9">
        <f t="shared" si="9"/>
        <v>8.1184981704694056E-2</v>
      </c>
      <c r="O84" s="5">
        <f t="shared" si="13"/>
        <v>1.0811849817046941</v>
      </c>
      <c r="W84" s="26">
        <v>81</v>
      </c>
      <c r="X84" s="9">
        <f t="shared" si="10"/>
        <v>0</v>
      </c>
      <c r="Y84" s="5">
        <f t="shared" si="14"/>
        <v>0</v>
      </c>
      <c r="AD84" s="15">
        <f t="shared" si="15"/>
        <v>7.5674117978891731E-2</v>
      </c>
    </row>
    <row r="85" spans="1:30" x14ac:dyDescent="0.35">
      <c r="A85" s="29">
        <v>42944</v>
      </c>
      <c r="B85" s="9">
        <v>47.700001</v>
      </c>
      <c r="C85" s="9">
        <v>49.630001</v>
      </c>
      <c r="D85" s="9">
        <v>47.119999</v>
      </c>
      <c r="E85" s="9">
        <v>48.610000999999997</v>
      </c>
      <c r="F85" s="9">
        <v>47.492809000000001</v>
      </c>
      <c r="G85" s="5">
        <v>121675000</v>
      </c>
      <c r="I85" s="26">
        <v>82</v>
      </c>
      <c r="J85" s="9">
        <f t="shared" si="11"/>
        <v>1.6594409716458296E-2</v>
      </c>
      <c r="K85" s="5">
        <f t="shared" si="12"/>
        <v>1.0165944097164583</v>
      </c>
      <c r="M85" s="26">
        <v>82</v>
      </c>
      <c r="N85" s="9">
        <f t="shared" si="9"/>
        <v>1.6732861716217691E-2</v>
      </c>
      <c r="O85" s="5">
        <f t="shared" si="13"/>
        <v>1.0167328617162177</v>
      </c>
      <c r="W85" s="26">
        <v>82</v>
      </c>
      <c r="X85" s="9">
        <f t="shared" si="10"/>
        <v>0</v>
      </c>
      <c r="Y85" s="5">
        <f t="shared" si="14"/>
        <v>0</v>
      </c>
      <c r="AD85" s="15">
        <f t="shared" si="15"/>
        <v>1.4210882766881445E-2</v>
      </c>
    </row>
    <row r="86" spans="1:30" x14ac:dyDescent="0.35">
      <c r="A86" s="29">
        <v>42951</v>
      </c>
      <c r="B86" s="9">
        <v>48.549999</v>
      </c>
      <c r="C86" s="9">
        <v>48.959999000000003</v>
      </c>
      <c r="D86" s="9">
        <v>47.860000999999997</v>
      </c>
      <c r="E86" s="9">
        <v>48.02</v>
      </c>
      <c r="F86" s="9">
        <v>46.916370000000001</v>
      </c>
      <c r="G86" s="5">
        <v>67083900</v>
      </c>
      <c r="I86" s="26">
        <v>83</v>
      </c>
      <c r="J86" s="9">
        <f t="shared" si="11"/>
        <v>-1.2211655042876137E-2</v>
      </c>
      <c r="K86" s="5">
        <f t="shared" si="12"/>
        <v>0.98778834495712386</v>
      </c>
      <c r="M86" s="26">
        <v>83</v>
      </c>
      <c r="N86" s="9">
        <f t="shared" si="9"/>
        <v>-1.2137395368633608E-2</v>
      </c>
      <c r="O86" s="5">
        <f t="shared" si="13"/>
        <v>0.98786260463136644</v>
      </c>
      <c r="W86" s="26">
        <v>83</v>
      </c>
      <c r="X86" s="9">
        <f t="shared" si="10"/>
        <v>-1.4595181992452988E-2</v>
      </c>
      <c r="Y86" s="5">
        <f t="shared" si="14"/>
        <v>2.1301933739282399E-4</v>
      </c>
      <c r="AD86" s="15">
        <f t="shared" si="15"/>
        <v>1.4595181992452988E-2</v>
      </c>
    </row>
    <row r="87" spans="1:30" x14ac:dyDescent="0.35">
      <c r="A87" s="29">
        <v>42958</v>
      </c>
      <c r="B87" s="9">
        <v>48.200001</v>
      </c>
      <c r="C87" s="9">
        <v>48.799999</v>
      </c>
      <c r="D87" s="9">
        <v>47.700001</v>
      </c>
      <c r="E87" s="9">
        <v>47.889999000000003</v>
      </c>
      <c r="F87" s="9">
        <v>46.789355999999998</v>
      </c>
      <c r="G87" s="5">
        <v>52674000</v>
      </c>
      <c r="I87" s="27">
        <v>84</v>
      </c>
      <c r="J87" s="9">
        <f t="shared" si="11"/>
        <v>-2.7109139047929386E-3</v>
      </c>
      <c r="K87" s="5">
        <f t="shared" si="12"/>
        <v>0.99728908609520706</v>
      </c>
      <c r="M87" s="27">
        <v>84</v>
      </c>
      <c r="N87" s="9">
        <f t="shared" si="9"/>
        <v>-2.7072426958863745E-3</v>
      </c>
      <c r="O87" s="5">
        <f t="shared" si="13"/>
        <v>0.9972927573041136</v>
      </c>
      <c r="W87" s="27">
        <v>84</v>
      </c>
      <c r="X87" s="9">
        <f t="shared" si="10"/>
        <v>-5.0944408543697906E-3</v>
      </c>
      <c r="Y87" s="5">
        <f t="shared" si="14"/>
        <v>2.5953327618672002E-5</v>
      </c>
      <c r="AD87" s="15">
        <f t="shared" si="15"/>
        <v>5.0944408543697906E-3</v>
      </c>
    </row>
    <row r="88" spans="1:30" x14ac:dyDescent="0.35">
      <c r="A88" s="29">
        <v>42965</v>
      </c>
      <c r="B88" s="9">
        <v>47.849997999999999</v>
      </c>
      <c r="C88" s="9">
        <v>48.669998</v>
      </c>
      <c r="D88" s="9">
        <v>47.509998000000003</v>
      </c>
      <c r="E88" s="9">
        <v>48.310001</v>
      </c>
      <c r="F88" s="9">
        <v>47.199706999999997</v>
      </c>
      <c r="G88" s="5">
        <v>56288800</v>
      </c>
      <c r="I88" s="27">
        <v>85</v>
      </c>
      <c r="J88" s="9">
        <f t="shared" si="11"/>
        <v>8.7319437864244991E-3</v>
      </c>
      <c r="K88" s="5">
        <f t="shared" si="12"/>
        <v>1.0087319437864244</v>
      </c>
      <c r="M88" s="27">
        <v>85</v>
      </c>
      <c r="N88" s="9">
        <f t="shared" si="9"/>
        <v>8.77017841408201E-3</v>
      </c>
      <c r="O88" s="5">
        <f t="shared" si="13"/>
        <v>1.0087701784140821</v>
      </c>
      <c r="W88" s="27">
        <v>85</v>
      </c>
      <c r="X88" s="9">
        <f t="shared" si="10"/>
        <v>0</v>
      </c>
      <c r="Y88" s="5">
        <f t="shared" si="14"/>
        <v>0</v>
      </c>
      <c r="AD88" s="15">
        <f t="shared" si="15"/>
        <v>6.3484168368476476E-3</v>
      </c>
    </row>
    <row r="89" spans="1:30" x14ac:dyDescent="0.35">
      <c r="A89" s="29">
        <v>42972</v>
      </c>
      <c r="B89" s="9">
        <v>48.48</v>
      </c>
      <c r="C89" s="9">
        <v>48.98</v>
      </c>
      <c r="D89" s="9">
        <v>47.93</v>
      </c>
      <c r="E89" s="9">
        <v>47.970001000000003</v>
      </c>
      <c r="F89" s="9">
        <v>46.867519000000001</v>
      </c>
      <c r="G89" s="5">
        <v>47216300</v>
      </c>
      <c r="I89" s="26">
        <v>86</v>
      </c>
      <c r="J89" s="9">
        <f t="shared" si="11"/>
        <v>-7.0628080577992509E-3</v>
      </c>
      <c r="K89" s="5">
        <f t="shared" si="12"/>
        <v>0.99293719194220076</v>
      </c>
      <c r="M89" s="26">
        <v>86</v>
      </c>
      <c r="N89" s="9">
        <f t="shared" si="9"/>
        <v>-7.0379250447464656E-3</v>
      </c>
      <c r="O89" s="5">
        <f t="shared" si="13"/>
        <v>0.99296207495525357</v>
      </c>
      <c r="W89" s="26">
        <v>86</v>
      </c>
      <c r="X89" s="9">
        <f t="shared" si="10"/>
        <v>-9.4463350073761033E-3</v>
      </c>
      <c r="Y89" s="5">
        <f t="shared" si="14"/>
        <v>8.9233245071579286E-5</v>
      </c>
      <c r="AD89" s="15">
        <f t="shared" si="15"/>
        <v>9.4463350073761033E-3</v>
      </c>
    </row>
    <row r="90" spans="1:30" x14ac:dyDescent="0.35">
      <c r="A90" s="29">
        <v>42979</v>
      </c>
      <c r="B90" s="9">
        <v>48.02</v>
      </c>
      <c r="C90" s="9">
        <v>48.07</v>
      </c>
      <c r="D90" s="9">
        <v>46.07</v>
      </c>
      <c r="E90" s="9">
        <v>46.200001</v>
      </c>
      <c r="F90" s="9">
        <v>45.138199</v>
      </c>
      <c r="G90" s="5">
        <v>52133300</v>
      </c>
      <c r="I90" s="26">
        <v>87</v>
      </c>
      <c r="J90" s="9">
        <f t="shared" si="11"/>
        <v>-3.7596004388700949E-2</v>
      </c>
      <c r="K90" s="5">
        <f t="shared" si="12"/>
        <v>0.96240399561129908</v>
      </c>
      <c r="M90" s="26">
        <v>87</v>
      </c>
      <c r="N90" s="9">
        <f t="shared" si="9"/>
        <v>-3.6898048731788029E-2</v>
      </c>
      <c r="O90" s="5">
        <f t="shared" si="13"/>
        <v>0.96310195126821196</v>
      </c>
      <c r="W90" s="26">
        <v>87</v>
      </c>
      <c r="X90" s="9">
        <f t="shared" si="10"/>
        <v>-3.99795313382778E-2</v>
      </c>
      <c r="Y90" s="5">
        <f t="shared" si="14"/>
        <v>1.5983629260283368E-3</v>
      </c>
      <c r="AD90" s="15">
        <f t="shared" si="15"/>
        <v>3.99795313382778E-2</v>
      </c>
    </row>
    <row r="91" spans="1:30" x14ac:dyDescent="0.35">
      <c r="A91" s="29">
        <v>42986</v>
      </c>
      <c r="B91" s="9">
        <v>46.18</v>
      </c>
      <c r="C91" s="9">
        <v>47.59</v>
      </c>
      <c r="D91" s="9">
        <v>45.709999000000003</v>
      </c>
      <c r="E91" s="9">
        <v>47.18</v>
      </c>
      <c r="F91" s="9">
        <v>46.095675999999997</v>
      </c>
      <c r="G91" s="5">
        <v>60980100</v>
      </c>
      <c r="I91" s="26">
        <v>88</v>
      </c>
      <c r="J91" s="9">
        <f t="shared" si="11"/>
        <v>2.0990277009405981E-2</v>
      </c>
      <c r="K91" s="5">
        <f t="shared" si="12"/>
        <v>1.0209902770094059</v>
      </c>
      <c r="M91" s="26">
        <v>88</v>
      </c>
      <c r="N91" s="9">
        <f t="shared" si="9"/>
        <v>2.1212122353397336E-2</v>
      </c>
      <c r="O91" s="5">
        <f t="shared" si="13"/>
        <v>1.0212121223533974</v>
      </c>
      <c r="W91" s="26">
        <v>88</v>
      </c>
      <c r="X91" s="9">
        <f t="shared" si="10"/>
        <v>0</v>
      </c>
      <c r="Y91" s="5">
        <f t="shared" si="14"/>
        <v>0</v>
      </c>
      <c r="AD91" s="15">
        <f t="shared" si="15"/>
        <v>1.860675005982913E-2</v>
      </c>
    </row>
    <row r="92" spans="1:30" x14ac:dyDescent="0.35">
      <c r="A92" s="29">
        <v>42993</v>
      </c>
      <c r="B92" s="9">
        <v>47.419998</v>
      </c>
      <c r="C92" s="9">
        <v>49.639999000000003</v>
      </c>
      <c r="D92" s="9">
        <v>47.060001</v>
      </c>
      <c r="E92" s="9">
        <v>48.939999</v>
      </c>
      <c r="F92" s="9">
        <v>47.815224000000001</v>
      </c>
      <c r="G92" s="5">
        <v>107326400</v>
      </c>
      <c r="I92" s="27">
        <v>89</v>
      </c>
      <c r="J92" s="9">
        <f t="shared" si="11"/>
        <v>3.6624933004870942E-2</v>
      </c>
      <c r="K92" s="5">
        <f t="shared" si="12"/>
        <v>1.0366249330048709</v>
      </c>
      <c r="M92" s="27">
        <v>89</v>
      </c>
      <c r="N92" s="9">
        <f t="shared" si="9"/>
        <v>3.7303889414703521E-2</v>
      </c>
      <c r="O92" s="5">
        <f t="shared" si="13"/>
        <v>1.0373038894147035</v>
      </c>
      <c r="W92" s="27">
        <v>89</v>
      </c>
      <c r="X92" s="9">
        <f t="shared" si="10"/>
        <v>0</v>
      </c>
      <c r="Y92" s="5">
        <f t="shared" si="14"/>
        <v>0</v>
      </c>
      <c r="AD92" s="15">
        <f t="shared" si="15"/>
        <v>3.4241406055294091E-2</v>
      </c>
    </row>
    <row r="93" spans="1:30" x14ac:dyDescent="0.35">
      <c r="A93" s="29">
        <v>43000</v>
      </c>
      <c r="B93" s="9">
        <v>49.189999</v>
      </c>
      <c r="C93" s="9">
        <v>50.32</v>
      </c>
      <c r="D93" s="9">
        <v>49.02</v>
      </c>
      <c r="E93" s="9">
        <v>49.41</v>
      </c>
      <c r="F93" s="9">
        <v>48.274425999999998</v>
      </c>
      <c r="G93" s="5">
        <v>68855100</v>
      </c>
      <c r="I93" s="27">
        <v>90</v>
      </c>
      <c r="J93" s="9">
        <f t="shared" si="11"/>
        <v>9.5578555186635154E-3</v>
      </c>
      <c r="K93" s="5">
        <f t="shared" si="12"/>
        <v>1.0095578555186635</v>
      </c>
      <c r="M93" s="27">
        <v>90</v>
      </c>
      <c r="N93" s="9">
        <f t="shared" si="9"/>
        <v>9.6036776906032618E-3</v>
      </c>
      <c r="O93" s="5">
        <f t="shared" si="13"/>
        <v>1.0096036776906032</v>
      </c>
      <c r="W93" s="27">
        <v>90</v>
      </c>
      <c r="X93" s="9">
        <f t="shared" si="10"/>
        <v>0</v>
      </c>
      <c r="Y93" s="5">
        <f t="shared" si="14"/>
        <v>0</v>
      </c>
      <c r="AD93" s="15">
        <f t="shared" si="15"/>
        <v>7.1743285690866639E-3</v>
      </c>
    </row>
    <row r="94" spans="1:30" x14ac:dyDescent="0.35">
      <c r="A94" s="29">
        <v>43007</v>
      </c>
      <c r="B94" s="9">
        <v>49.299999</v>
      </c>
      <c r="C94" s="9">
        <v>50.080002</v>
      </c>
      <c r="D94" s="9">
        <v>49.009998000000003</v>
      </c>
      <c r="E94" s="9">
        <v>49.77</v>
      </c>
      <c r="F94" s="9">
        <v>48.626148000000001</v>
      </c>
      <c r="G94" s="5">
        <v>54884200</v>
      </c>
      <c r="I94" s="26">
        <v>91</v>
      </c>
      <c r="J94" s="9">
        <f t="shared" si="11"/>
        <v>7.2594728828512247E-3</v>
      </c>
      <c r="K94" s="5">
        <f t="shared" si="12"/>
        <v>1.0072594728828512</v>
      </c>
      <c r="M94" s="26">
        <v>91</v>
      </c>
      <c r="N94" s="9">
        <f t="shared" si="9"/>
        <v>7.2858867343135745E-3</v>
      </c>
      <c r="O94" s="5">
        <f t="shared" si="13"/>
        <v>1.0072858867343135</v>
      </c>
      <c r="W94" s="26">
        <v>91</v>
      </c>
      <c r="X94" s="9">
        <f t="shared" si="10"/>
        <v>0</v>
      </c>
      <c r="Y94" s="5">
        <f t="shared" si="14"/>
        <v>0</v>
      </c>
      <c r="AD94" s="15">
        <f t="shared" si="15"/>
        <v>4.8759459332743723E-3</v>
      </c>
    </row>
    <row r="95" spans="1:30" x14ac:dyDescent="0.35">
      <c r="A95" s="29">
        <v>43014</v>
      </c>
      <c r="B95" s="9">
        <v>49.040000999999997</v>
      </c>
      <c r="C95" s="9">
        <v>49.490001999999997</v>
      </c>
      <c r="D95" s="9">
        <v>48.130001</v>
      </c>
      <c r="E95" s="9">
        <v>48.349997999999999</v>
      </c>
      <c r="F95" s="9">
        <v>47.238785</v>
      </c>
      <c r="G95" s="5">
        <v>62209400</v>
      </c>
      <c r="I95" s="26">
        <v>92</v>
      </c>
      <c r="J95" s="9">
        <f t="shared" si="11"/>
        <v>-2.8946139645054582E-2</v>
      </c>
      <c r="K95" s="5">
        <f t="shared" si="12"/>
        <v>0.97105386035494545</v>
      </c>
      <c r="M95" s="26">
        <v>92</v>
      </c>
      <c r="N95" s="9">
        <f t="shared" si="9"/>
        <v>-2.8531213288784475E-2</v>
      </c>
      <c r="O95" s="5">
        <f t="shared" si="13"/>
        <v>0.9714687867112155</v>
      </c>
      <c r="W95" s="26">
        <v>92</v>
      </c>
      <c r="X95" s="9">
        <f t="shared" si="10"/>
        <v>-3.1329666594631433E-2</v>
      </c>
      <c r="Y95" s="5">
        <f t="shared" si="14"/>
        <v>9.8154800893076482E-4</v>
      </c>
      <c r="AD95" s="15">
        <f t="shared" si="15"/>
        <v>3.1329666594631433E-2</v>
      </c>
    </row>
    <row r="96" spans="1:30" x14ac:dyDescent="0.35">
      <c r="A96" s="29">
        <v>43021</v>
      </c>
      <c r="B96" s="9">
        <v>48.34</v>
      </c>
      <c r="C96" s="9">
        <v>51.18</v>
      </c>
      <c r="D96" s="9">
        <v>47.700001</v>
      </c>
      <c r="E96" s="9">
        <v>49.209999000000003</v>
      </c>
      <c r="F96" s="9">
        <v>48.655811</v>
      </c>
      <c r="G96" s="5">
        <v>94926900</v>
      </c>
      <c r="I96" s="26">
        <v>93</v>
      </c>
      <c r="J96" s="9">
        <f t="shared" si="11"/>
        <v>2.9555975245082036E-2</v>
      </c>
      <c r="K96" s="5">
        <f t="shared" si="12"/>
        <v>1.029555975245082</v>
      </c>
      <c r="M96" s="26">
        <v>93</v>
      </c>
      <c r="N96" s="9">
        <f t="shared" si="9"/>
        <v>2.9997088197759529E-2</v>
      </c>
      <c r="O96" s="5">
        <f t="shared" si="13"/>
        <v>1.0299970881977596</v>
      </c>
      <c r="W96" s="26">
        <v>93</v>
      </c>
      <c r="X96" s="9">
        <f t="shared" si="10"/>
        <v>0</v>
      </c>
      <c r="Y96" s="5">
        <f t="shared" si="14"/>
        <v>0</v>
      </c>
      <c r="AD96" s="15">
        <f t="shared" si="15"/>
        <v>2.7172448295505185E-2</v>
      </c>
    </row>
    <row r="97" spans="1:30" x14ac:dyDescent="0.35">
      <c r="A97" s="29">
        <v>43028</v>
      </c>
      <c r="B97" s="9">
        <v>49.450001</v>
      </c>
      <c r="C97" s="9">
        <v>49.689999</v>
      </c>
      <c r="D97" s="9">
        <v>48.150002000000001</v>
      </c>
      <c r="E97" s="9">
        <v>48.889999000000003</v>
      </c>
      <c r="F97" s="9">
        <v>48.339416999999997</v>
      </c>
      <c r="G97" s="5">
        <v>77124400</v>
      </c>
      <c r="I97" s="27">
        <v>94</v>
      </c>
      <c r="J97" s="9">
        <f t="shared" si="11"/>
        <v>-6.5239317172941774E-3</v>
      </c>
      <c r="K97" s="5">
        <f t="shared" si="12"/>
        <v>0.99347606828270585</v>
      </c>
      <c r="M97" s="27">
        <v>94</v>
      </c>
      <c r="N97" s="9">
        <f t="shared" si="9"/>
        <v>-6.5026970776420213E-3</v>
      </c>
      <c r="O97" s="5">
        <f t="shared" si="13"/>
        <v>0.99349730292235794</v>
      </c>
      <c r="W97" s="27">
        <v>94</v>
      </c>
      <c r="X97" s="9">
        <f t="shared" si="10"/>
        <v>-8.9074586668710289E-3</v>
      </c>
      <c r="Y97" s="5">
        <f t="shared" si="14"/>
        <v>7.9342819902015801E-5</v>
      </c>
      <c r="AD97" s="15">
        <f t="shared" si="15"/>
        <v>8.9074586668710289E-3</v>
      </c>
    </row>
    <row r="98" spans="1:30" x14ac:dyDescent="0.35">
      <c r="A98" s="29">
        <v>43035</v>
      </c>
      <c r="B98" s="9">
        <v>48.720001000000003</v>
      </c>
      <c r="C98" s="9">
        <v>49.389999000000003</v>
      </c>
      <c r="D98" s="9">
        <v>47.18</v>
      </c>
      <c r="E98" s="9">
        <v>47.459999000000003</v>
      </c>
      <c r="F98" s="9">
        <v>46.925517999999997</v>
      </c>
      <c r="G98" s="5">
        <v>77094300</v>
      </c>
      <c r="I98" s="27">
        <v>95</v>
      </c>
      <c r="J98" s="9">
        <f t="shared" si="11"/>
        <v>-2.9685693493655338E-2</v>
      </c>
      <c r="K98" s="5">
        <f t="shared" si="12"/>
        <v>0.97031430650634465</v>
      </c>
      <c r="M98" s="27">
        <v>95</v>
      </c>
      <c r="N98" s="9">
        <f t="shared" si="9"/>
        <v>-2.9249401166753848E-2</v>
      </c>
      <c r="O98" s="5">
        <f t="shared" si="13"/>
        <v>0.9707505988332461</v>
      </c>
      <c r="W98" s="27">
        <v>95</v>
      </c>
      <c r="X98" s="9">
        <f t="shared" si="10"/>
        <v>-3.206922044323219E-2</v>
      </c>
      <c r="Y98" s="5">
        <f t="shared" si="14"/>
        <v>1.0284348998366214E-3</v>
      </c>
      <c r="AD98" s="15">
        <f t="shared" si="15"/>
        <v>3.206922044323219E-2</v>
      </c>
    </row>
    <row r="99" spans="1:30" x14ac:dyDescent="0.35">
      <c r="A99" s="29">
        <v>43042</v>
      </c>
      <c r="B99" s="9">
        <v>47.66</v>
      </c>
      <c r="C99" s="9">
        <v>47.740001999999997</v>
      </c>
      <c r="D99" s="9">
        <v>44.68</v>
      </c>
      <c r="E99" s="9">
        <v>45.07</v>
      </c>
      <c r="F99" s="9">
        <v>44.562435000000001</v>
      </c>
      <c r="G99" s="5">
        <v>108764600</v>
      </c>
      <c r="I99" s="26">
        <v>96</v>
      </c>
      <c r="J99" s="9">
        <f t="shared" si="11"/>
        <v>-5.1670381755568047E-2</v>
      </c>
      <c r="K99" s="5">
        <f t="shared" si="12"/>
        <v>0.94832961824443196</v>
      </c>
      <c r="M99" s="26">
        <v>96</v>
      </c>
      <c r="N99" s="9">
        <f t="shared" si="9"/>
        <v>-5.0358165465536175E-2</v>
      </c>
      <c r="O99" s="5">
        <f t="shared" si="13"/>
        <v>0.94964183453446382</v>
      </c>
      <c r="W99" s="26">
        <v>96</v>
      </c>
      <c r="X99" s="9">
        <f t="shared" si="10"/>
        <v>-5.4053908705144899E-2</v>
      </c>
      <c r="Y99" s="5">
        <f t="shared" si="14"/>
        <v>2.9218250463041396E-3</v>
      </c>
      <c r="AD99" s="15">
        <f t="shared" si="15"/>
        <v>5.4053908705144899E-2</v>
      </c>
    </row>
    <row r="100" spans="1:30" x14ac:dyDescent="0.35">
      <c r="A100" s="29">
        <v>43049</v>
      </c>
      <c r="B100" s="9">
        <v>45.110000999999997</v>
      </c>
      <c r="C100" s="9">
        <v>45.110000999999997</v>
      </c>
      <c r="D100" s="9">
        <v>43.970001000000003</v>
      </c>
      <c r="E100" s="9">
        <v>44.77</v>
      </c>
      <c r="F100" s="9">
        <v>44.265816000000001</v>
      </c>
      <c r="G100" s="5">
        <v>84123300</v>
      </c>
      <c r="I100" s="26">
        <v>97</v>
      </c>
      <c r="J100" s="9">
        <f t="shared" si="11"/>
        <v>-6.678508225817407E-3</v>
      </c>
      <c r="K100" s="5">
        <f t="shared" si="12"/>
        <v>0.99332149177418261</v>
      </c>
      <c r="M100" s="26">
        <v>97</v>
      </c>
      <c r="N100" s="9">
        <f t="shared" ref="N100:N107" si="16">(F100-F99)/F99</f>
        <v>-6.6562565533054858E-3</v>
      </c>
      <c r="O100" s="5">
        <f t="shared" si="13"/>
        <v>0.99334374344669452</v>
      </c>
      <c r="W100" s="26">
        <v>97</v>
      </c>
      <c r="X100" s="9">
        <f t="shared" ref="X100:X107" si="17">IF(J100&lt;$R$3,(J100-$R$3),0)</f>
        <v>-9.0620351753942594E-3</v>
      </c>
      <c r="Y100" s="5">
        <f t="shared" si="14"/>
        <v>8.212048152008286E-5</v>
      </c>
      <c r="AD100" s="15">
        <f t="shared" si="15"/>
        <v>9.0620351753942594E-3</v>
      </c>
    </row>
    <row r="101" spans="1:30" x14ac:dyDescent="0.35">
      <c r="A101" s="29">
        <v>43056</v>
      </c>
      <c r="B101" s="9">
        <v>44.630001</v>
      </c>
      <c r="C101" s="9">
        <v>47.419998</v>
      </c>
      <c r="D101" s="9">
        <v>44.619999</v>
      </c>
      <c r="E101" s="9">
        <v>47.099997999999999</v>
      </c>
      <c r="F101" s="9">
        <v>46.569572000000001</v>
      </c>
      <c r="G101" s="5">
        <v>66583700</v>
      </c>
      <c r="I101" s="26">
        <v>98</v>
      </c>
      <c r="J101" s="9">
        <f t="shared" si="11"/>
        <v>5.0734635163980503E-2</v>
      </c>
      <c r="K101" s="5">
        <f t="shared" si="12"/>
        <v>1.0507346351639806</v>
      </c>
      <c r="M101" s="26">
        <v>98</v>
      </c>
      <c r="N101" s="9">
        <f t="shared" si="16"/>
        <v>5.2043680839408898E-2</v>
      </c>
      <c r="O101" s="5">
        <f t="shared" si="13"/>
        <v>1.0520436808394089</v>
      </c>
      <c r="W101" s="26">
        <v>98</v>
      </c>
      <c r="X101" s="9">
        <f t="shared" si="17"/>
        <v>0</v>
      </c>
      <c r="Y101" s="5">
        <f t="shared" si="14"/>
        <v>0</v>
      </c>
      <c r="AD101" s="15">
        <f t="shared" si="15"/>
        <v>4.8351108214403651E-2</v>
      </c>
    </row>
    <row r="102" spans="1:30" x14ac:dyDescent="0.35">
      <c r="A102" s="29">
        <v>43063</v>
      </c>
      <c r="B102" s="9">
        <v>47.060001</v>
      </c>
      <c r="C102" s="9">
        <v>51.09</v>
      </c>
      <c r="D102" s="9">
        <v>46.849997999999999</v>
      </c>
      <c r="E102" s="9">
        <v>50.889999000000003</v>
      </c>
      <c r="F102" s="9">
        <v>50.316890999999998</v>
      </c>
      <c r="G102" s="5">
        <v>107931000</v>
      </c>
      <c r="I102" s="27">
        <v>99</v>
      </c>
      <c r="J102" s="9">
        <f t="shared" si="11"/>
        <v>7.7393459418654942E-2</v>
      </c>
      <c r="K102" s="5">
        <f t="shared" si="12"/>
        <v>1.0773934594186549</v>
      </c>
      <c r="M102" s="27">
        <v>99</v>
      </c>
      <c r="N102" s="9">
        <f t="shared" si="16"/>
        <v>8.0467112731892776E-2</v>
      </c>
      <c r="O102" s="5">
        <f t="shared" si="13"/>
        <v>1.0804671127318928</v>
      </c>
      <c r="W102" s="27">
        <v>99</v>
      </c>
      <c r="X102" s="9">
        <f t="shared" si="17"/>
        <v>0</v>
      </c>
      <c r="Y102" s="5">
        <f t="shared" si="14"/>
        <v>0</v>
      </c>
      <c r="AD102" s="15">
        <f t="shared" si="15"/>
        <v>7.5009932469078083E-2</v>
      </c>
    </row>
    <row r="103" spans="1:30" x14ac:dyDescent="0.35">
      <c r="A103" s="29">
        <v>43070</v>
      </c>
      <c r="B103" s="9">
        <v>50.900002000000001</v>
      </c>
      <c r="C103" s="9">
        <v>52.330002</v>
      </c>
      <c r="D103" s="9">
        <v>50.200001</v>
      </c>
      <c r="E103" s="9">
        <v>50.419998</v>
      </c>
      <c r="F103" s="9">
        <v>49.852184000000001</v>
      </c>
      <c r="G103" s="5">
        <v>90137400</v>
      </c>
      <c r="I103" s="27">
        <v>100</v>
      </c>
      <c r="J103" s="9">
        <f t="shared" si="11"/>
        <v>-9.2785190222856237E-3</v>
      </c>
      <c r="K103" s="5">
        <f t="shared" si="12"/>
        <v>0.9907214809777144</v>
      </c>
      <c r="M103" s="27">
        <v>100</v>
      </c>
      <c r="N103" s="9">
        <f t="shared" si="16"/>
        <v>-9.2356063891148813E-3</v>
      </c>
      <c r="O103" s="5">
        <f t="shared" si="13"/>
        <v>0.99076439361088509</v>
      </c>
      <c r="W103" s="27">
        <v>100</v>
      </c>
      <c r="X103" s="9">
        <f t="shared" si="17"/>
        <v>-1.1662045971862475E-2</v>
      </c>
      <c r="Y103" s="5">
        <f t="shared" si="14"/>
        <v>1.3600331624983379E-4</v>
      </c>
      <c r="AD103" s="15">
        <f t="shared" si="15"/>
        <v>1.1662045971862475E-2</v>
      </c>
    </row>
    <row r="104" spans="1:30" x14ac:dyDescent="0.35">
      <c r="A104" s="29">
        <v>43077</v>
      </c>
      <c r="B104" s="9">
        <v>50.540000999999997</v>
      </c>
      <c r="C104" s="9">
        <v>53.34</v>
      </c>
      <c r="D104" s="9">
        <v>50.360000999999997</v>
      </c>
      <c r="E104" s="9">
        <v>52.34</v>
      </c>
      <c r="F104" s="9">
        <v>51.750565000000002</v>
      </c>
      <c r="G104" s="5">
        <v>86564500</v>
      </c>
      <c r="I104" s="26">
        <v>101</v>
      </c>
      <c r="J104" s="9">
        <f t="shared" si="11"/>
        <v>3.7373043077817629E-2</v>
      </c>
      <c r="K104" s="5">
        <f t="shared" si="12"/>
        <v>1.0373730430778176</v>
      </c>
      <c r="M104" s="26">
        <v>101</v>
      </c>
      <c r="N104" s="9">
        <f t="shared" si="16"/>
        <v>3.808019724873038E-2</v>
      </c>
      <c r="O104" s="5">
        <f t="shared" si="13"/>
        <v>1.0380801972487304</v>
      </c>
      <c r="W104" s="26">
        <v>101</v>
      </c>
      <c r="X104" s="9">
        <f t="shared" si="17"/>
        <v>0</v>
      </c>
      <c r="Y104" s="5">
        <f t="shared" si="14"/>
        <v>0</v>
      </c>
      <c r="AD104" s="15">
        <f t="shared" si="15"/>
        <v>3.4989516128240777E-2</v>
      </c>
    </row>
    <row r="105" spans="1:30" x14ac:dyDescent="0.35">
      <c r="A105" s="29">
        <v>43084</v>
      </c>
      <c r="B105" s="9">
        <v>52.57</v>
      </c>
      <c r="C105" s="9">
        <v>53.599997999999999</v>
      </c>
      <c r="D105" s="9">
        <v>52.389999000000003</v>
      </c>
      <c r="E105" s="9">
        <v>53.009998000000003</v>
      </c>
      <c r="F105" s="9">
        <v>52.413017000000004</v>
      </c>
      <c r="G105" s="5">
        <v>83471000</v>
      </c>
      <c r="I105" s="26">
        <v>102</v>
      </c>
      <c r="J105" s="9">
        <f t="shared" si="11"/>
        <v>1.2719626547102809E-2</v>
      </c>
      <c r="K105" s="5">
        <f t="shared" si="12"/>
        <v>1.0127196265471028</v>
      </c>
      <c r="M105" s="26">
        <v>102</v>
      </c>
      <c r="N105" s="9">
        <f t="shared" si="16"/>
        <v>1.2800865072680884E-2</v>
      </c>
      <c r="O105" s="5">
        <f t="shared" si="13"/>
        <v>1.012800865072681</v>
      </c>
      <c r="W105" s="26">
        <v>102</v>
      </c>
      <c r="X105" s="9">
        <f t="shared" si="17"/>
        <v>0</v>
      </c>
      <c r="Y105" s="5">
        <f t="shared" si="14"/>
        <v>0</v>
      </c>
      <c r="AD105" s="15">
        <f t="shared" si="15"/>
        <v>1.0336099597525957E-2</v>
      </c>
    </row>
    <row r="106" spans="1:30" x14ac:dyDescent="0.35">
      <c r="A106" s="29">
        <v>43091</v>
      </c>
      <c r="B106" s="9">
        <v>53.110000999999997</v>
      </c>
      <c r="C106" s="9">
        <v>53.689999</v>
      </c>
      <c r="D106" s="9">
        <v>53.060001</v>
      </c>
      <c r="E106" s="9">
        <v>53.43</v>
      </c>
      <c r="F106" s="9">
        <v>52.828288999999998</v>
      </c>
      <c r="G106" s="5">
        <v>35341800</v>
      </c>
      <c r="I106" s="26">
        <v>103</v>
      </c>
      <c r="J106" s="9">
        <f t="shared" si="11"/>
        <v>7.8918472429977942E-3</v>
      </c>
      <c r="K106" s="5">
        <f t="shared" si="12"/>
        <v>1.0078918472429979</v>
      </c>
      <c r="M106" s="26">
        <v>103</v>
      </c>
      <c r="N106" s="9">
        <f t="shared" si="16"/>
        <v>7.9230699503521143E-3</v>
      </c>
      <c r="O106" s="5">
        <f t="shared" si="13"/>
        <v>1.0079230699503521</v>
      </c>
      <c r="W106" s="26">
        <v>103</v>
      </c>
      <c r="X106" s="9">
        <f t="shared" si="17"/>
        <v>0</v>
      </c>
      <c r="Y106" s="5">
        <f t="shared" si="14"/>
        <v>0</v>
      </c>
      <c r="AD106" s="15">
        <f t="shared" si="15"/>
        <v>5.5083202934209426E-3</v>
      </c>
    </row>
    <row r="107" spans="1:30" ht="16" thickBot="1" x14ac:dyDescent="0.4">
      <c r="A107" s="30">
        <v>43098</v>
      </c>
      <c r="B107" s="11">
        <v>53.369999</v>
      </c>
      <c r="C107" s="11">
        <v>53.459999000000003</v>
      </c>
      <c r="D107" s="11">
        <v>52.93</v>
      </c>
      <c r="E107" s="11">
        <v>52.93</v>
      </c>
      <c r="F107" s="11">
        <v>52.333919999999999</v>
      </c>
      <c r="G107" s="6">
        <v>9994700</v>
      </c>
      <c r="I107" s="28">
        <v>104</v>
      </c>
      <c r="J107" s="11">
        <f t="shared" si="11"/>
        <v>-9.4020969419281834E-3</v>
      </c>
      <c r="K107" s="6">
        <f t="shared" si="12"/>
        <v>0.99059790305807183</v>
      </c>
      <c r="M107" s="28">
        <v>104</v>
      </c>
      <c r="N107" s="11">
        <f t="shared" si="16"/>
        <v>-9.3580354268145791E-3</v>
      </c>
      <c r="O107" s="6">
        <f t="shared" si="13"/>
        <v>0.99064196457318543</v>
      </c>
      <c r="W107" s="28">
        <v>104</v>
      </c>
      <c r="X107" s="11">
        <f t="shared" si="17"/>
        <v>-1.1785623891505035E-2</v>
      </c>
      <c r="Y107" s="6">
        <f t="shared" si="14"/>
        <v>1.3890093051201427E-4</v>
      </c>
      <c r="AD107" s="69">
        <f t="shared" si="15"/>
        <v>1.1785623891505035E-2</v>
      </c>
    </row>
    <row r="108" spans="1:30" ht="16" thickBot="1" x14ac:dyDescent="0.4">
      <c r="AD108" s="1"/>
    </row>
    <row r="109" spans="1:30" ht="16" thickBot="1" x14ac:dyDescent="0.4">
      <c r="X109" s="1" t="s">
        <v>113</v>
      </c>
      <c r="Y109">
        <f>SUM(Y4:Y107)</f>
        <v>3.0089063170733999E-2</v>
      </c>
      <c r="AC109" s="23" t="s">
        <v>121</v>
      </c>
      <c r="AD109" s="42">
        <f>SUM(AD4:AD107)/104</f>
        <v>1.9405395898676871E-2</v>
      </c>
    </row>
    <row r="110" spans="1:30" x14ac:dyDescent="0.35">
      <c r="X110" s="1" t="s">
        <v>112</v>
      </c>
      <c r="Y110">
        <f>COUNT(Y4:Y107)-1</f>
        <v>103</v>
      </c>
    </row>
    <row r="111" spans="1:30" x14ac:dyDescent="0.35">
      <c r="X111" s="1" t="s">
        <v>86</v>
      </c>
      <c r="Y111">
        <f>Y109/Y110</f>
        <v>2.9212682690033008E-4</v>
      </c>
    </row>
    <row r="112" spans="1:30" x14ac:dyDescent="0.35">
      <c r="X112" s="1" t="s">
        <v>87</v>
      </c>
      <c r="Y112">
        <f>SQRT(Y111)</f>
        <v>1.7091718079243236E-2</v>
      </c>
    </row>
    <row r="113" spans="14:15" x14ac:dyDescent="0.35">
      <c r="N113" t="s">
        <v>76</v>
      </c>
      <c r="O113">
        <v>0.20204604899788881</v>
      </c>
    </row>
    <row r="114" spans="14:15" x14ac:dyDescent="0.35">
      <c r="N114" t="s">
        <v>107</v>
      </c>
      <c r="O114">
        <v>9.0975784763600478E-2</v>
      </c>
    </row>
    <row r="115" spans="14:15" x14ac:dyDescent="0.35">
      <c r="N115" t="s">
        <v>108</v>
      </c>
      <c r="O115">
        <v>-0.11107026423428831</v>
      </c>
    </row>
  </sheetData>
  <mergeCells count="11">
    <mergeCell ref="A1:G1"/>
    <mergeCell ref="I1:K1"/>
    <mergeCell ref="M1:O1"/>
    <mergeCell ref="Q1:R1"/>
    <mergeCell ref="T1:U1"/>
    <mergeCell ref="AA1:AB1"/>
    <mergeCell ref="Q2:R2"/>
    <mergeCell ref="T2:U2"/>
    <mergeCell ref="Q7:R7"/>
    <mergeCell ref="Q21:R21"/>
    <mergeCell ref="W1:Y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15"/>
  <sheetViews>
    <sheetView workbookViewId="0">
      <selection sqref="A1:G107"/>
    </sheetView>
  </sheetViews>
  <sheetFormatPr defaultColWidth="10.6640625" defaultRowHeight="15.5" x14ac:dyDescent="0.35"/>
  <cols>
    <col min="10" max="10" width="17" bestFit="1" customWidth="1"/>
    <col min="11" max="11" width="19.33203125" bestFit="1" customWidth="1"/>
    <col min="13" max="13" width="24" bestFit="1" customWidth="1"/>
    <col min="17" max="17" width="22" bestFit="1" customWidth="1"/>
    <col min="20" max="20" width="22" bestFit="1" customWidth="1"/>
  </cols>
  <sheetData>
    <row r="1" spans="1:30" ht="16" thickBot="1" x14ac:dyDescent="0.4">
      <c r="A1" s="90" t="s">
        <v>136</v>
      </c>
      <c r="B1" s="94"/>
      <c r="C1" s="94"/>
      <c r="D1" s="94"/>
      <c r="E1" s="94"/>
      <c r="F1" s="94"/>
      <c r="G1" s="91"/>
      <c r="I1" s="90" t="s">
        <v>68</v>
      </c>
      <c r="J1" s="94"/>
      <c r="K1" s="91"/>
      <c r="M1" s="90" t="s">
        <v>69</v>
      </c>
      <c r="N1" s="94"/>
      <c r="O1" s="91"/>
      <c r="Q1" s="90" t="s">
        <v>70</v>
      </c>
      <c r="R1" s="91"/>
      <c r="T1" s="92" t="s">
        <v>69</v>
      </c>
      <c r="U1" s="93"/>
      <c r="W1" s="90" t="s">
        <v>109</v>
      </c>
      <c r="X1" s="94"/>
      <c r="Y1" s="91"/>
      <c r="AA1" s="87" t="s">
        <v>114</v>
      </c>
      <c r="AB1" s="88"/>
      <c r="AD1" s="55" t="s">
        <v>78</v>
      </c>
    </row>
    <row r="2" spans="1:30" ht="16" thickBot="1" x14ac:dyDescent="0.4">
      <c r="A2" s="31" t="s">
        <v>22</v>
      </c>
      <c r="B2" s="32" t="s">
        <v>23</v>
      </c>
      <c r="C2" s="32" t="s">
        <v>24</v>
      </c>
      <c r="D2" s="32" t="s">
        <v>25</v>
      </c>
      <c r="E2" s="32" t="s">
        <v>26</v>
      </c>
      <c r="F2" s="32" t="s">
        <v>27</v>
      </c>
      <c r="G2" s="33" t="s">
        <v>28</v>
      </c>
      <c r="I2" s="44" t="s">
        <v>32</v>
      </c>
      <c r="J2" s="45" t="s">
        <v>30</v>
      </c>
      <c r="K2" s="46" t="s">
        <v>31</v>
      </c>
      <c r="M2" s="44" t="s">
        <v>32</v>
      </c>
      <c r="N2" s="45" t="s">
        <v>30</v>
      </c>
      <c r="O2" s="46" t="s">
        <v>31</v>
      </c>
      <c r="Q2" s="90" t="s">
        <v>43</v>
      </c>
      <c r="R2" s="91"/>
      <c r="S2" s="1"/>
      <c r="T2" s="90" t="s">
        <v>43</v>
      </c>
      <c r="U2" s="91"/>
      <c r="W2" s="44" t="s">
        <v>32</v>
      </c>
      <c r="X2" s="45" t="s">
        <v>111</v>
      </c>
      <c r="Y2" s="46" t="s">
        <v>110</v>
      </c>
      <c r="AA2" s="37" t="s">
        <v>32</v>
      </c>
      <c r="AB2" s="61" t="s">
        <v>76</v>
      </c>
      <c r="AD2" s="15"/>
    </row>
    <row r="3" spans="1:30" x14ac:dyDescent="0.35">
      <c r="A3" s="84">
        <v>42370</v>
      </c>
      <c r="B3">
        <v>27.575001</v>
      </c>
      <c r="C3">
        <v>28.024999999999999</v>
      </c>
      <c r="D3">
        <v>26.885000000000002</v>
      </c>
      <c r="E3">
        <v>27.305</v>
      </c>
      <c r="F3">
        <v>25.742844000000002</v>
      </c>
      <c r="G3">
        <v>54453800</v>
      </c>
      <c r="I3" s="25"/>
      <c r="J3" s="9"/>
      <c r="K3" s="5"/>
      <c r="M3" s="25"/>
      <c r="N3" s="9"/>
      <c r="O3" s="5"/>
      <c r="Q3" s="53" t="s">
        <v>71</v>
      </c>
      <c r="R3" s="52">
        <f>AVERAGE(J4:J107)</f>
        <v>4.211721796435591E-3</v>
      </c>
      <c r="T3" s="4" t="s">
        <v>71</v>
      </c>
      <c r="U3" s="5">
        <f>AVERAGE(N4:N107)</f>
        <v>4.5005997198924504E-3</v>
      </c>
      <c r="W3" s="25"/>
      <c r="X3" s="9"/>
      <c r="Y3" s="5"/>
      <c r="AA3" s="19">
        <v>1</v>
      </c>
      <c r="AB3" s="35">
        <v>-0.1</v>
      </c>
      <c r="AD3" s="15"/>
    </row>
    <row r="4" spans="1:30" x14ac:dyDescent="0.35">
      <c r="A4" s="84">
        <v>42377</v>
      </c>
      <c r="B4">
        <v>27.43</v>
      </c>
      <c r="C4">
        <v>28.02</v>
      </c>
      <c r="D4">
        <v>26.674999</v>
      </c>
      <c r="E4">
        <v>27.524999999999999</v>
      </c>
      <c r="F4">
        <v>26.182243</v>
      </c>
      <c r="G4">
        <v>103424700</v>
      </c>
      <c r="I4" s="26">
        <v>1</v>
      </c>
      <c r="J4" s="9">
        <f>LN(F4/F3)</f>
        <v>1.6924747325430849E-2</v>
      </c>
      <c r="K4" s="5">
        <f>J4+1</f>
        <v>1.0169247473254308</v>
      </c>
      <c r="M4" s="26">
        <v>1</v>
      </c>
      <c r="N4" s="9">
        <f t="shared" ref="N4:N35" si="0">(F4-F3)/F3</f>
        <v>1.7068782299267247E-2</v>
      </c>
      <c r="O4" s="5">
        <f>N4+1</f>
        <v>1.0170687822992672</v>
      </c>
      <c r="Q4" s="54" t="s">
        <v>72</v>
      </c>
      <c r="R4" s="7">
        <f>GEOMEAN(K4:K107)-1</f>
        <v>3.9342525320229527E-3</v>
      </c>
      <c r="T4" s="4" t="s">
        <v>72</v>
      </c>
      <c r="U4" s="5">
        <f>GEOMEAN(O4:O107)-1</f>
        <v>4.2206035614777981E-3</v>
      </c>
      <c r="W4" s="26">
        <v>1</v>
      </c>
      <c r="X4" s="9">
        <f t="shared" ref="X4:X35" si="1">IF(J4&lt;$R$3,(J4-$R$3),0)</f>
        <v>0</v>
      </c>
      <c r="Y4" s="5">
        <f>X4^2</f>
        <v>0</v>
      </c>
      <c r="AA4" s="19">
        <v>2</v>
      </c>
      <c r="AB4" s="35">
        <v>-0.09</v>
      </c>
      <c r="AD4" s="15">
        <f>ABS(J4-$R$3)</f>
        <v>1.2713025528995258E-2</v>
      </c>
    </row>
    <row r="5" spans="1:30" x14ac:dyDescent="0.35">
      <c r="A5" s="84">
        <v>42384</v>
      </c>
      <c r="B5">
        <v>26.655000999999999</v>
      </c>
      <c r="C5">
        <v>27.424999</v>
      </c>
      <c r="D5">
        <v>26.17</v>
      </c>
      <c r="E5">
        <v>27.16</v>
      </c>
      <c r="F5">
        <v>25.835051</v>
      </c>
      <c r="G5">
        <v>66903700</v>
      </c>
      <c r="I5" s="26">
        <v>2</v>
      </c>
      <c r="J5" s="9">
        <f t="shared" ref="J5:J68" si="2">LN(F5/F4)</f>
        <v>-1.3349297096995904E-2</v>
      </c>
      <c r="K5" s="5">
        <f t="shared" ref="K5:K68" si="3">J5+1</f>
        <v>0.98665070290300405</v>
      </c>
      <c r="M5" s="26">
        <v>2</v>
      </c>
      <c r="N5" s="9">
        <f t="shared" si="0"/>
        <v>-1.3260590393267671E-2</v>
      </c>
      <c r="O5" s="5">
        <f t="shared" ref="O5:O68" si="4">N5+1</f>
        <v>0.98673940960673234</v>
      </c>
      <c r="Q5" s="26" t="s">
        <v>73</v>
      </c>
      <c r="R5" s="35">
        <f>MEDIAN(J4:J107)</f>
        <v>4.3288810204037756E-3</v>
      </c>
      <c r="T5" s="19" t="s">
        <v>73</v>
      </c>
      <c r="U5" s="5">
        <f>MEDIAN(N4:N107)</f>
        <v>4.3382929724728129E-3</v>
      </c>
      <c r="W5" s="26">
        <v>2</v>
      </c>
      <c r="X5" s="9">
        <f t="shared" si="1"/>
        <v>-1.7561018893431493E-2</v>
      </c>
      <c r="Y5" s="5">
        <f t="shared" ref="Y5:Y68" si="5">X5^2</f>
        <v>3.0838938457545786E-4</v>
      </c>
      <c r="AA5" s="19">
        <v>3</v>
      </c>
      <c r="AB5" s="35">
        <v>-0.08</v>
      </c>
      <c r="AD5" s="15">
        <f t="shared" ref="AD5:AD68" si="6">ABS(J5-$R$3)</f>
        <v>1.7561018893431493E-2</v>
      </c>
    </row>
    <row r="6" spans="1:30" ht="16" thickBot="1" x14ac:dyDescent="0.4">
      <c r="A6" s="84">
        <v>42391</v>
      </c>
      <c r="B6">
        <v>27.76</v>
      </c>
      <c r="C6">
        <v>27.76</v>
      </c>
      <c r="D6">
        <v>26.809999000000001</v>
      </c>
      <c r="E6">
        <v>27.055</v>
      </c>
      <c r="F6">
        <v>25.73517</v>
      </c>
      <c r="G6">
        <v>86312800</v>
      </c>
      <c r="I6" s="26">
        <v>3</v>
      </c>
      <c r="J6" s="9">
        <f t="shared" si="2"/>
        <v>-3.8735969307086109E-3</v>
      </c>
      <c r="K6" s="5">
        <f t="shared" si="3"/>
        <v>0.99612640306929134</v>
      </c>
      <c r="M6" s="26">
        <v>3</v>
      </c>
      <c r="N6" s="9">
        <f t="shared" si="0"/>
        <v>-3.8661042318050729E-3</v>
      </c>
      <c r="O6" s="5">
        <f t="shared" si="4"/>
        <v>0.99613389576819489</v>
      </c>
      <c r="Q6" s="43" t="s">
        <v>74</v>
      </c>
      <c r="R6" s="36" t="e">
        <f>MODE(J4:J107)</f>
        <v>#N/A</v>
      </c>
      <c r="S6" s="1"/>
      <c r="T6" s="37" t="s">
        <v>74</v>
      </c>
      <c r="U6" s="6" t="e">
        <f>MODE(N4:N107)</f>
        <v>#N/A</v>
      </c>
      <c r="W6" s="26">
        <v>3</v>
      </c>
      <c r="X6" s="9">
        <f t="shared" si="1"/>
        <v>-8.0853187271442018E-3</v>
      </c>
      <c r="Y6" s="5">
        <f t="shared" si="5"/>
        <v>6.5372378919508736E-5</v>
      </c>
      <c r="AA6" s="19">
        <v>4</v>
      </c>
      <c r="AB6" s="35">
        <v>-7.0000000000000007E-2</v>
      </c>
      <c r="AD6" s="15">
        <f t="shared" si="6"/>
        <v>8.0853187271442018E-3</v>
      </c>
    </row>
    <row r="7" spans="1:30" ht="16" thickBot="1" x14ac:dyDescent="0.4">
      <c r="A7" s="84">
        <v>42398</v>
      </c>
      <c r="B7">
        <v>27.370000999999998</v>
      </c>
      <c r="C7">
        <v>29.725000000000001</v>
      </c>
      <c r="D7">
        <v>27.190000999999999</v>
      </c>
      <c r="E7">
        <v>29.105</v>
      </c>
      <c r="F7">
        <v>27.685167</v>
      </c>
      <c r="G7">
        <v>100939400</v>
      </c>
      <c r="I7" s="27">
        <v>4</v>
      </c>
      <c r="J7" s="9">
        <f t="shared" si="2"/>
        <v>7.3038243531429264E-2</v>
      </c>
      <c r="K7" s="5">
        <f t="shared" si="3"/>
        <v>1.0730382435314292</v>
      </c>
      <c r="M7" s="27">
        <v>4</v>
      </c>
      <c r="N7" s="9">
        <f t="shared" si="0"/>
        <v>7.5771677435975737E-2</v>
      </c>
      <c r="O7" s="5">
        <f t="shared" si="4"/>
        <v>1.0757716774359758</v>
      </c>
      <c r="Q7" s="90" t="s">
        <v>45</v>
      </c>
      <c r="R7" s="91"/>
      <c r="U7" s="3"/>
      <c r="V7" s="3"/>
      <c r="W7" s="27">
        <v>4</v>
      </c>
      <c r="X7" s="9">
        <f t="shared" si="1"/>
        <v>0</v>
      </c>
      <c r="Y7" s="5">
        <f t="shared" si="5"/>
        <v>0</v>
      </c>
      <c r="AA7" s="19">
        <v>5</v>
      </c>
      <c r="AB7" s="35">
        <v>-0.06</v>
      </c>
      <c r="AD7" s="15">
        <f t="shared" si="6"/>
        <v>6.8826521734993679E-2</v>
      </c>
    </row>
    <row r="8" spans="1:30" x14ac:dyDescent="0.35">
      <c r="A8" s="84">
        <v>42405</v>
      </c>
      <c r="B8">
        <v>29.105</v>
      </c>
      <c r="C8">
        <v>29.85</v>
      </c>
      <c r="D8">
        <v>27.35</v>
      </c>
      <c r="E8">
        <v>28.02</v>
      </c>
      <c r="F8">
        <v>26.653096999999999</v>
      </c>
      <c r="G8">
        <v>149795800</v>
      </c>
      <c r="I8" s="27">
        <v>5</v>
      </c>
      <c r="J8" s="9">
        <f t="shared" si="2"/>
        <v>-3.799142841279804E-2</v>
      </c>
      <c r="K8" s="5">
        <f t="shared" si="3"/>
        <v>0.96200857158720199</v>
      </c>
      <c r="M8" s="27">
        <v>5</v>
      </c>
      <c r="N8" s="9">
        <f t="shared" si="0"/>
        <v>-3.7278807095510784E-2</v>
      </c>
      <c r="O8" s="5">
        <f t="shared" si="4"/>
        <v>0.96272119290448921</v>
      </c>
      <c r="Q8" s="16" t="s">
        <v>76</v>
      </c>
      <c r="R8" s="39">
        <f>MAX(J4:J107)-MIN(J4:J107)</f>
        <v>0.13349379010222664</v>
      </c>
      <c r="U8" s="3"/>
      <c r="V8" s="3"/>
      <c r="W8" s="27">
        <v>5</v>
      </c>
      <c r="X8" s="9">
        <f t="shared" si="1"/>
        <v>-4.2203150209233632E-2</v>
      </c>
      <c r="Y8" s="5">
        <f t="shared" si="5"/>
        <v>1.7811058875831368E-3</v>
      </c>
      <c r="AA8" s="19">
        <v>6</v>
      </c>
      <c r="AB8" s="35">
        <v>-0.05</v>
      </c>
      <c r="AD8" s="15">
        <f t="shared" si="6"/>
        <v>4.2203150209233632E-2</v>
      </c>
    </row>
    <row r="9" spans="1:30" x14ac:dyDescent="0.35">
      <c r="A9" s="84">
        <v>42412</v>
      </c>
      <c r="B9">
        <v>28.42</v>
      </c>
      <c r="C9">
        <v>29.155000999999999</v>
      </c>
      <c r="D9">
        <v>27.795000000000002</v>
      </c>
      <c r="E9">
        <v>28.66</v>
      </c>
      <c r="F9">
        <v>27.261876999999998</v>
      </c>
      <c r="G9">
        <v>49871300</v>
      </c>
      <c r="I9" s="26">
        <v>6</v>
      </c>
      <c r="J9" s="9">
        <f t="shared" si="2"/>
        <v>2.2583925372530404E-2</v>
      </c>
      <c r="K9" s="5">
        <f t="shared" si="3"/>
        <v>1.0225839253725304</v>
      </c>
      <c r="M9" s="26">
        <v>6</v>
      </c>
      <c r="N9" s="9">
        <f t="shared" si="0"/>
        <v>2.2840872863667566E-2</v>
      </c>
      <c r="O9" s="5">
        <f t="shared" si="4"/>
        <v>1.0228408728636675</v>
      </c>
      <c r="Q9" s="19" t="s">
        <v>107</v>
      </c>
      <c r="R9" s="35">
        <f>MAX(J4:J107)</f>
        <v>7.3038243531429264E-2</v>
      </c>
      <c r="U9" s="3"/>
      <c r="V9" s="3"/>
      <c r="W9" s="26">
        <v>6</v>
      </c>
      <c r="X9" s="9">
        <f t="shared" si="1"/>
        <v>0</v>
      </c>
      <c r="Y9" s="5">
        <f t="shared" si="5"/>
        <v>0</v>
      </c>
      <c r="AA9" s="19">
        <v>7</v>
      </c>
      <c r="AB9" s="35">
        <v>-0.04</v>
      </c>
      <c r="AD9" s="15">
        <f t="shared" si="6"/>
        <v>1.8372203576094814E-2</v>
      </c>
    </row>
    <row r="10" spans="1:30" x14ac:dyDescent="0.35">
      <c r="A10" s="84">
        <v>42419</v>
      </c>
      <c r="B10">
        <v>28.5</v>
      </c>
      <c r="C10">
        <v>29.434999000000001</v>
      </c>
      <c r="D10">
        <v>28.299999</v>
      </c>
      <c r="E10">
        <v>29.264999</v>
      </c>
      <c r="F10">
        <v>27.83736</v>
      </c>
      <c r="G10">
        <v>41048700</v>
      </c>
      <c r="I10" s="26">
        <v>7</v>
      </c>
      <c r="J10" s="9">
        <f t="shared" si="2"/>
        <v>2.0889724019750346E-2</v>
      </c>
      <c r="K10" s="5">
        <f t="shared" si="3"/>
        <v>1.0208897240197503</v>
      </c>
      <c r="M10" s="26">
        <v>7</v>
      </c>
      <c r="N10" s="9">
        <f t="shared" si="0"/>
        <v>2.1109441583937967E-2</v>
      </c>
      <c r="O10" s="5">
        <f t="shared" si="4"/>
        <v>1.0211094415839379</v>
      </c>
      <c r="Q10" s="19" t="s">
        <v>108</v>
      </c>
      <c r="R10" s="35">
        <f>MIN(J5:J108)</f>
        <v>-6.0455546570797387E-2</v>
      </c>
      <c r="U10" s="3"/>
      <c r="V10" s="3"/>
      <c r="W10" s="26">
        <v>7</v>
      </c>
      <c r="X10" s="9">
        <f t="shared" si="1"/>
        <v>0</v>
      </c>
      <c r="Y10" s="5">
        <f t="shared" si="5"/>
        <v>0</v>
      </c>
      <c r="AA10" s="19">
        <v>8</v>
      </c>
      <c r="AB10" s="35">
        <v>-0.03</v>
      </c>
      <c r="AD10" s="15">
        <f t="shared" si="6"/>
        <v>1.6678002223314753E-2</v>
      </c>
    </row>
    <row r="11" spans="1:30" x14ac:dyDescent="0.35">
      <c r="A11" s="84">
        <v>42426</v>
      </c>
      <c r="B11">
        <v>29.389999</v>
      </c>
      <c r="C11">
        <v>30.135000000000002</v>
      </c>
      <c r="D11">
        <v>28.83</v>
      </c>
      <c r="E11">
        <v>29.959999</v>
      </c>
      <c r="F11">
        <v>28.498455</v>
      </c>
      <c r="G11">
        <v>50708800</v>
      </c>
      <c r="I11" s="26">
        <v>8</v>
      </c>
      <c r="J11" s="9">
        <f t="shared" si="2"/>
        <v>2.347087189525323E-2</v>
      </c>
      <c r="K11" s="5">
        <f t="shared" si="3"/>
        <v>1.0234708718952532</v>
      </c>
      <c r="M11" s="26">
        <v>8</v>
      </c>
      <c r="N11" s="9">
        <f t="shared" si="0"/>
        <v>2.3748480459353887E-2</v>
      </c>
      <c r="O11" s="5">
        <f t="shared" si="4"/>
        <v>1.023748480459354</v>
      </c>
      <c r="Q11" s="19" t="s">
        <v>78</v>
      </c>
      <c r="R11" s="35">
        <f>AD109</f>
        <v>1.8533472657579292E-2</v>
      </c>
      <c r="U11" s="3"/>
      <c r="V11" s="3"/>
      <c r="W11" s="26">
        <v>8</v>
      </c>
      <c r="X11" s="9">
        <f t="shared" si="1"/>
        <v>0</v>
      </c>
      <c r="Y11" s="5">
        <f t="shared" si="5"/>
        <v>0</v>
      </c>
      <c r="AA11" s="19">
        <v>9</v>
      </c>
      <c r="AB11" s="35">
        <v>-0.02</v>
      </c>
      <c r="AD11" s="15">
        <f t="shared" si="6"/>
        <v>1.9259150098817637E-2</v>
      </c>
    </row>
    <row r="12" spans="1:30" x14ac:dyDescent="0.35">
      <c r="A12" s="84">
        <v>42433</v>
      </c>
      <c r="B12">
        <v>29.995000999999998</v>
      </c>
      <c r="C12">
        <v>30.02</v>
      </c>
      <c r="D12">
        <v>29.024999999999999</v>
      </c>
      <c r="E12">
        <v>29.184999000000001</v>
      </c>
      <c r="F12">
        <v>27.761263</v>
      </c>
      <c r="G12">
        <v>45890500</v>
      </c>
      <c r="I12" s="27">
        <v>9</v>
      </c>
      <c r="J12" s="9">
        <f t="shared" si="2"/>
        <v>-2.6208243557048459E-2</v>
      </c>
      <c r="K12" s="5">
        <f t="shared" si="3"/>
        <v>0.97379175644295157</v>
      </c>
      <c r="M12" s="27">
        <v>9</v>
      </c>
      <c r="N12" s="9">
        <f t="shared" si="0"/>
        <v>-2.5867788271329104E-2</v>
      </c>
      <c r="O12" s="5">
        <f t="shared" si="4"/>
        <v>0.97413221172867093</v>
      </c>
      <c r="Q12" s="19" t="s">
        <v>97</v>
      </c>
      <c r="R12" s="35">
        <f>STDEV(J4:J107)</f>
        <v>2.3721796166693183E-2</v>
      </c>
      <c r="W12" s="27">
        <v>9</v>
      </c>
      <c r="X12" s="9">
        <f t="shared" si="1"/>
        <v>-3.0419965353484048E-2</v>
      </c>
      <c r="Y12" s="5">
        <f t="shared" si="5"/>
        <v>9.253742921071698E-4</v>
      </c>
      <c r="AA12" s="19">
        <v>10</v>
      </c>
      <c r="AB12" s="35">
        <v>-0.01</v>
      </c>
      <c r="AD12" s="15">
        <f t="shared" si="6"/>
        <v>3.0419965353484048E-2</v>
      </c>
    </row>
    <row r="13" spans="1:30" x14ac:dyDescent="0.35">
      <c r="A13" s="84">
        <v>42440</v>
      </c>
      <c r="B13">
        <v>29.545000000000002</v>
      </c>
      <c r="C13">
        <v>30.57</v>
      </c>
      <c r="D13">
        <v>29.254999000000002</v>
      </c>
      <c r="E13">
        <v>30.375</v>
      </c>
      <c r="F13">
        <v>28.893208999999999</v>
      </c>
      <c r="G13">
        <v>41260500</v>
      </c>
      <c r="I13" s="27">
        <v>10</v>
      </c>
      <c r="J13" s="9">
        <f t="shared" si="2"/>
        <v>3.9964953084867472E-2</v>
      </c>
      <c r="K13" s="5">
        <f t="shared" si="3"/>
        <v>1.0399649530848674</v>
      </c>
      <c r="M13" s="27">
        <v>10</v>
      </c>
      <c r="N13" s="9">
        <f t="shared" si="0"/>
        <v>4.0774297624715392E-2</v>
      </c>
      <c r="O13" s="5">
        <f t="shared" si="4"/>
        <v>1.0407742976247154</v>
      </c>
      <c r="Q13" s="19" t="s">
        <v>99</v>
      </c>
      <c r="R13" s="35">
        <f>VAR(J4:J107)</f>
        <v>5.6272361337413946E-4</v>
      </c>
      <c r="W13" s="27">
        <v>10</v>
      </c>
      <c r="X13" s="9">
        <f t="shared" si="1"/>
        <v>0</v>
      </c>
      <c r="Y13" s="5">
        <f t="shared" si="5"/>
        <v>0</v>
      </c>
      <c r="AA13" s="19">
        <v>11</v>
      </c>
      <c r="AB13" s="35">
        <v>0</v>
      </c>
      <c r="AD13" s="15">
        <f t="shared" si="6"/>
        <v>3.5753231288431879E-2</v>
      </c>
    </row>
    <row r="14" spans="1:30" x14ac:dyDescent="0.35">
      <c r="A14" s="84">
        <v>42447</v>
      </c>
      <c r="B14">
        <v>30.424999</v>
      </c>
      <c r="C14">
        <v>30.450001</v>
      </c>
      <c r="D14">
        <v>29.344999000000001</v>
      </c>
      <c r="E14">
        <v>30.004999000000002</v>
      </c>
      <c r="F14">
        <v>28.541262</v>
      </c>
      <c r="G14">
        <v>50917800</v>
      </c>
      <c r="I14" s="26">
        <v>11</v>
      </c>
      <c r="J14" s="9">
        <f t="shared" si="2"/>
        <v>-1.2255755095084708E-2</v>
      </c>
      <c r="K14" s="5">
        <f t="shared" si="3"/>
        <v>0.9877442449049153</v>
      </c>
      <c r="M14" s="26">
        <v>11</v>
      </c>
      <c r="N14" s="9">
        <f t="shared" si="0"/>
        <v>-1.2180959200481994E-2</v>
      </c>
      <c r="O14" s="5">
        <f t="shared" si="4"/>
        <v>0.98781904079951799</v>
      </c>
      <c r="Q14" s="19" t="s">
        <v>87</v>
      </c>
      <c r="R14" s="5">
        <f>Y112</f>
        <v>1.6685735947787102E-2</v>
      </c>
      <c r="T14" t="str">
        <f>IF(R12&gt;R14,"Standard Deviation overstates risk"," ")</f>
        <v>Standard Deviation overstates risk</v>
      </c>
      <c r="W14" s="26">
        <v>11</v>
      </c>
      <c r="X14" s="9">
        <f t="shared" si="1"/>
        <v>-1.6467476891520297E-2</v>
      </c>
      <c r="Y14" s="5">
        <f t="shared" si="5"/>
        <v>2.71177795172755E-4</v>
      </c>
      <c r="AA14" s="19">
        <v>12</v>
      </c>
      <c r="AB14" s="35">
        <v>0.01</v>
      </c>
      <c r="AD14" s="15">
        <f t="shared" si="6"/>
        <v>1.6467476891520297E-2</v>
      </c>
    </row>
    <row r="15" spans="1:30" x14ac:dyDescent="0.35">
      <c r="A15" s="84">
        <v>42454</v>
      </c>
      <c r="B15">
        <v>29.785</v>
      </c>
      <c r="C15">
        <v>30.684999000000001</v>
      </c>
      <c r="D15">
        <v>29.725000000000001</v>
      </c>
      <c r="E15">
        <v>30.540001</v>
      </c>
      <c r="F15">
        <v>29.050165</v>
      </c>
      <c r="G15">
        <v>32157900</v>
      </c>
      <c r="I15" s="26">
        <v>12</v>
      </c>
      <c r="J15" s="9">
        <f t="shared" si="2"/>
        <v>1.7673333432516647E-2</v>
      </c>
      <c r="K15" s="5">
        <f t="shared" si="3"/>
        <v>1.0176733334325165</v>
      </c>
      <c r="M15" s="26">
        <v>12</v>
      </c>
      <c r="N15" s="9">
        <f t="shared" si="0"/>
        <v>1.7830430903861227E-2</v>
      </c>
      <c r="O15" s="5">
        <f t="shared" si="4"/>
        <v>1.0178304309038613</v>
      </c>
      <c r="Q15" s="19" t="s">
        <v>86</v>
      </c>
      <c r="R15" s="35">
        <f>Y111</f>
        <v>2.784137841192747E-4</v>
      </c>
      <c r="U15" s="3"/>
      <c r="V15" s="3"/>
      <c r="W15" s="26">
        <v>12</v>
      </c>
      <c r="X15" s="9">
        <f t="shared" si="1"/>
        <v>0</v>
      </c>
      <c r="Y15" s="5">
        <f t="shared" si="5"/>
        <v>0</v>
      </c>
      <c r="AA15" s="19">
        <v>13</v>
      </c>
      <c r="AB15" s="35">
        <v>0.02</v>
      </c>
      <c r="AD15" s="15">
        <f t="shared" si="6"/>
        <v>1.3461611636081056E-2</v>
      </c>
    </row>
    <row r="16" spans="1:30" x14ac:dyDescent="0.35">
      <c r="A16" s="84">
        <v>42461</v>
      </c>
      <c r="B16">
        <v>30.295000000000002</v>
      </c>
      <c r="C16">
        <v>31.155000999999999</v>
      </c>
      <c r="D16">
        <v>30.195</v>
      </c>
      <c r="E16">
        <v>30.700001</v>
      </c>
      <c r="F16">
        <v>29.202359999999999</v>
      </c>
      <c r="G16">
        <v>45776800</v>
      </c>
      <c r="I16" s="26">
        <v>13</v>
      </c>
      <c r="J16" s="9">
        <f t="shared" si="2"/>
        <v>5.2253647820327213E-3</v>
      </c>
      <c r="K16" s="5">
        <f t="shared" si="3"/>
        <v>1.0052253647820326</v>
      </c>
      <c r="M16" s="26">
        <v>13</v>
      </c>
      <c r="N16" s="9">
        <f t="shared" si="0"/>
        <v>5.2390408109557716E-3</v>
      </c>
      <c r="O16" s="5">
        <f t="shared" si="4"/>
        <v>1.0052390408109557</v>
      </c>
      <c r="Q16" s="19" t="s">
        <v>89</v>
      </c>
      <c r="R16" s="5">
        <f>R12/R3</f>
        <v>5.632327421713633</v>
      </c>
      <c r="W16" s="26">
        <v>13</v>
      </c>
      <c r="X16" s="9">
        <f t="shared" si="1"/>
        <v>0</v>
      </c>
      <c r="Y16" s="5">
        <f t="shared" si="5"/>
        <v>0</v>
      </c>
      <c r="AA16" s="19">
        <v>14</v>
      </c>
      <c r="AB16" s="35">
        <v>0.03</v>
      </c>
      <c r="AD16" s="15">
        <f t="shared" si="6"/>
        <v>1.0136429855971303E-3</v>
      </c>
    </row>
    <row r="17" spans="1:30" x14ac:dyDescent="0.35">
      <c r="A17" s="84">
        <v>42468</v>
      </c>
      <c r="B17">
        <v>30.815000999999999</v>
      </c>
      <c r="C17">
        <v>31.195</v>
      </c>
      <c r="D17">
        <v>30.629999000000002</v>
      </c>
      <c r="E17">
        <v>30.92</v>
      </c>
      <c r="F17">
        <v>29.675426000000002</v>
      </c>
      <c r="G17">
        <v>34975200</v>
      </c>
      <c r="I17" s="27">
        <v>14</v>
      </c>
      <c r="J17" s="9">
        <f t="shared" si="2"/>
        <v>1.6069767984676197E-2</v>
      </c>
      <c r="K17" s="5">
        <f t="shared" si="3"/>
        <v>1.0160697679846762</v>
      </c>
      <c r="M17" s="27">
        <v>14</v>
      </c>
      <c r="N17" s="9">
        <f t="shared" si="0"/>
        <v>1.6199581129744407E-2</v>
      </c>
      <c r="O17" s="5">
        <f t="shared" si="4"/>
        <v>1.0161995811297444</v>
      </c>
      <c r="Q17" s="19" t="s">
        <v>94</v>
      </c>
      <c r="R17" s="5">
        <f>SKEW(J4:J107)</f>
        <v>5.5276782253561814E-2</v>
      </c>
      <c r="W17" s="27">
        <v>14</v>
      </c>
      <c r="X17" s="9">
        <f t="shared" si="1"/>
        <v>0</v>
      </c>
      <c r="Y17" s="5">
        <f t="shared" si="5"/>
        <v>0</v>
      </c>
      <c r="AA17" s="19">
        <v>15</v>
      </c>
      <c r="AB17" s="35">
        <v>0.04</v>
      </c>
      <c r="AD17" s="15">
        <f t="shared" si="6"/>
        <v>1.1858046188240606E-2</v>
      </c>
    </row>
    <row r="18" spans="1:30" ht="16" thickBot="1" x14ac:dyDescent="0.4">
      <c r="A18" s="84">
        <v>42475</v>
      </c>
      <c r="B18">
        <v>31.065000999999999</v>
      </c>
      <c r="C18">
        <v>31.454999999999998</v>
      </c>
      <c r="D18">
        <v>30.190000999999999</v>
      </c>
      <c r="E18">
        <v>30.469999000000001</v>
      </c>
      <c r="F18">
        <v>29.243542000000001</v>
      </c>
      <c r="G18">
        <v>53949600</v>
      </c>
      <c r="I18" s="27">
        <v>15</v>
      </c>
      <c r="J18" s="9">
        <f t="shared" si="2"/>
        <v>-1.4660532934614752E-2</v>
      </c>
      <c r="K18" s="5">
        <f t="shared" si="3"/>
        <v>0.98533946706538522</v>
      </c>
      <c r="M18" s="27">
        <v>15</v>
      </c>
      <c r="N18" s="9">
        <f t="shared" si="0"/>
        <v>-1.4553590570190976E-2</v>
      </c>
      <c r="O18" s="5">
        <f t="shared" si="4"/>
        <v>0.98544640942980899</v>
      </c>
      <c r="Q18" s="37" t="s">
        <v>118</v>
      </c>
      <c r="R18" s="6">
        <f>KURT(J4:J107)</f>
        <v>0.43583990887010682</v>
      </c>
      <c r="W18" s="27">
        <v>15</v>
      </c>
      <c r="X18" s="9">
        <f t="shared" si="1"/>
        <v>-1.8872254731050343E-2</v>
      </c>
      <c r="Y18" s="5">
        <f t="shared" si="5"/>
        <v>3.5616199863365208E-4</v>
      </c>
      <c r="AA18" s="19">
        <v>16</v>
      </c>
      <c r="AB18" s="35">
        <v>0.05</v>
      </c>
      <c r="AD18" s="15">
        <f t="shared" si="6"/>
        <v>1.8872254731050343E-2</v>
      </c>
    </row>
    <row r="19" spans="1:30" x14ac:dyDescent="0.35">
      <c r="A19" s="84">
        <v>42482</v>
      </c>
      <c r="B19">
        <v>30.440000999999999</v>
      </c>
      <c r="C19">
        <v>31.395</v>
      </c>
      <c r="D19">
        <v>30.24</v>
      </c>
      <c r="E19">
        <v>30.575001</v>
      </c>
      <c r="F19">
        <v>29.344315000000002</v>
      </c>
      <c r="G19">
        <v>63111300</v>
      </c>
      <c r="I19" s="26">
        <v>16</v>
      </c>
      <c r="J19" s="9">
        <f t="shared" si="2"/>
        <v>3.4400677730716004E-3</v>
      </c>
      <c r="K19" s="5">
        <f t="shared" si="3"/>
        <v>1.0034400677730717</v>
      </c>
      <c r="M19" s="26">
        <v>16</v>
      </c>
      <c r="N19" s="9">
        <f t="shared" si="0"/>
        <v>3.4459915970507342E-3</v>
      </c>
      <c r="O19" s="5">
        <f t="shared" si="4"/>
        <v>1.0034459915970508</v>
      </c>
      <c r="Q19" s="1"/>
      <c r="W19" s="26">
        <v>16</v>
      </c>
      <c r="X19" s="9">
        <f t="shared" si="1"/>
        <v>-7.7165402336399052E-4</v>
      </c>
      <c r="Y19" s="5">
        <f t="shared" si="5"/>
        <v>5.9544993177383407E-7</v>
      </c>
      <c r="AA19" s="19">
        <v>17</v>
      </c>
      <c r="AB19" s="35">
        <v>0.06</v>
      </c>
      <c r="AD19" s="15">
        <f t="shared" si="6"/>
        <v>7.7165402336399052E-4</v>
      </c>
    </row>
    <row r="20" spans="1:30" ht="16" thickBot="1" x14ac:dyDescent="0.4">
      <c r="A20" s="84">
        <v>42489</v>
      </c>
      <c r="B20">
        <v>30.264999</v>
      </c>
      <c r="C20">
        <v>30.895</v>
      </c>
      <c r="D20">
        <v>30.01</v>
      </c>
      <c r="E20">
        <v>30.524999999999999</v>
      </c>
      <c r="F20">
        <v>29.296326000000001</v>
      </c>
      <c r="G20">
        <v>56124700</v>
      </c>
      <c r="I20" s="26">
        <v>17</v>
      </c>
      <c r="J20" s="9">
        <f t="shared" si="2"/>
        <v>-1.6367150800036532E-3</v>
      </c>
      <c r="K20" s="5">
        <f t="shared" si="3"/>
        <v>0.99836328491999637</v>
      </c>
      <c r="M20" s="26">
        <v>17</v>
      </c>
      <c r="N20" s="9">
        <f t="shared" si="0"/>
        <v>-1.6353763923267989E-3</v>
      </c>
      <c r="O20" s="5">
        <f t="shared" si="4"/>
        <v>0.9983646236076732</v>
      </c>
      <c r="W20" s="26">
        <v>17</v>
      </c>
      <c r="X20" s="9">
        <f t="shared" si="1"/>
        <v>-5.8484368764392444E-3</v>
      </c>
      <c r="Y20" s="5">
        <f t="shared" si="5"/>
        <v>3.4204213897694424E-5</v>
      </c>
      <c r="AA20" s="19">
        <v>18</v>
      </c>
      <c r="AB20" s="35">
        <v>7.0000000000000007E-2</v>
      </c>
      <c r="AD20" s="15">
        <f t="shared" si="6"/>
        <v>5.8484368764392444E-3</v>
      </c>
    </row>
    <row r="21" spans="1:30" ht="16" thickBot="1" x14ac:dyDescent="0.4">
      <c r="A21" s="84">
        <v>42496</v>
      </c>
      <c r="B21">
        <v>30.445</v>
      </c>
      <c r="C21">
        <v>31.385000000000002</v>
      </c>
      <c r="D21">
        <v>30.305</v>
      </c>
      <c r="E21">
        <v>31.129999000000002</v>
      </c>
      <c r="F21">
        <v>29.876971999999999</v>
      </c>
      <c r="G21">
        <v>57975500</v>
      </c>
      <c r="I21" s="26">
        <v>18</v>
      </c>
      <c r="J21" s="9">
        <f t="shared" si="2"/>
        <v>1.9625900772160608E-2</v>
      </c>
      <c r="K21" s="5">
        <f t="shared" si="3"/>
        <v>1.0196259007721606</v>
      </c>
      <c r="M21" s="26">
        <v>18</v>
      </c>
      <c r="N21" s="9">
        <f t="shared" si="0"/>
        <v>1.9819754873017115E-2</v>
      </c>
      <c r="O21" s="5">
        <f t="shared" si="4"/>
        <v>1.019819754873017</v>
      </c>
      <c r="Q21" s="90" t="s">
        <v>34</v>
      </c>
      <c r="R21" s="91"/>
      <c r="W21" s="26">
        <v>18</v>
      </c>
      <c r="X21" s="9">
        <f t="shared" si="1"/>
        <v>0</v>
      </c>
      <c r="Y21" s="5">
        <f t="shared" si="5"/>
        <v>0</v>
      </c>
      <c r="AA21" s="19">
        <v>19</v>
      </c>
      <c r="AB21" s="35">
        <v>0.08</v>
      </c>
      <c r="AD21" s="15">
        <f t="shared" si="6"/>
        <v>1.5414178975725017E-2</v>
      </c>
    </row>
    <row r="22" spans="1:30" x14ac:dyDescent="0.35">
      <c r="A22" s="84">
        <v>42503</v>
      </c>
      <c r="B22">
        <v>31.01</v>
      </c>
      <c r="C22">
        <v>31.26</v>
      </c>
      <c r="D22">
        <v>29.809999000000001</v>
      </c>
      <c r="E22">
        <v>30.125</v>
      </c>
      <c r="F22">
        <v>28.912427999999998</v>
      </c>
      <c r="G22">
        <v>55241300</v>
      </c>
      <c r="I22" s="27">
        <v>19</v>
      </c>
      <c r="J22" s="9">
        <f t="shared" si="2"/>
        <v>-3.2816479159335811E-2</v>
      </c>
      <c r="K22" s="5">
        <f t="shared" si="3"/>
        <v>0.96718352084066417</v>
      </c>
      <c r="M22" s="27">
        <v>19</v>
      </c>
      <c r="N22" s="9">
        <f t="shared" si="0"/>
        <v>-3.2283860626839966E-2</v>
      </c>
      <c r="O22" s="5">
        <f t="shared" si="4"/>
        <v>0.96771613937316003</v>
      </c>
      <c r="Q22" s="62" t="s">
        <v>115</v>
      </c>
      <c r="R22" s="63" t="s">
        <v>117</v>
      </c>
      <c r="W22" s="27">
        <v>19</v>
      </c>
      <c r="X22" s="9">
        <f t="shared" si="1"/>
        <v>-3.7028200955771404E-2</v>
      </c>
      <c r="Y22" s="5">
        <f t="shared" si="5"/>
        <v>1.3710876660209903E-3</v>
      </c>
      <c r="AA22" s="19">
        <v>20</v>
      </c>
      <c r="AB22" s="35">
        <v>0.09</v>
      </c>
      <c r="AD22" s="15">
        <f t="shared" si="6"/>
        <v>3.7028200955771404E-2</v>
      </c>
    </row>
    <row r="23" spans="1:30" ht="16" thickBot="1" x14ac:dyDescent="0.4">
      <c r="A23" s="84">
        <v>42510</v>
      </c>
      <c r="B23">
        <v>30.059999000000001</v>
      </c>
      <c r="C23">
        <v>31.584999</v>
      </c>
      <c r="D23">
        <v>30.059999000000001</v>
      </c>
      <c r="E23">
        <v>31.145</v>
      </c>
      <c r="F23">
        <v>29.891370999999999</v>
      </c>
      <c r="G23">
        <v>48564000</v>
      </c>
      <c r="I23" s="27">
        <v>20</v>
      </c>
      <c r="J23" s="9">
        <f t="shared" si="2"/>
        <v>3.3298306145189201E-2</v>
      </c>
      <c r="K23" s="5">
        <f t="shared" si="3"/>
        <v>1.0332983061451892</v>
      </c>
      <c r="M23" s="27">
        <v>20</v>
      </c>
      <c r="N23" s="9">
        <f t="shared" si="0"/>
        <v>3.3858899709149334E-2</v>
      </c>
      <c r="O23" s="5">
        <f t="shared" si="4"/>
        <v>1.0338588997091493</v>
      </c>
      <c r="Q23" s="64">
        <v>-0.1</v>
      </c>
      <c r="R23" s="65"/>
      <c r="W23" s="27">
        <v>20</v>
      </c>
      <c r="X23" s="9">
        <f t="shared" si="1"/>
        <v>0</v>
      </c>
      <c r="Y23" s="5">
        <f t="shared" si="5"/>
        <v>0</v>
      </c>
      <c r="AA23" s="37">
        <v>21</v>
      </c>
      <c r="AB23" s="36">
        <v>0.1</v>
      </c>
      <c r="AD23" s="15">
        <f t="shared" si="6"/>
        <v>2.9086584348753608E-2</v>
      </c>
    </row>
    <row r="24" spans="1:30" x14ac:dyDescent="0.35">
      <c r="A24" s="84">
        <v>42517</v>
      </c>
      <c r="B24">
        <v>31.305</v>
      </c>
      <c r="C24">
        <v>31.915001</v>
      </c>
      <c r="D24">
        <v>31.235001</v>
      </c>
      <c r="E24">
        <v>31.83</v>
      </c>
      <c r="F24">
        <v>30.548798000000001</v>
      </c>
      <c r="G24">
        <v>34104800</v>
      </c>
      <c r="I24" s="26">
        <v>21</v>
      </c>
      <c r="J24" s="9">
        <f t="shared" si="2"/>
        <v>2.1755496080768308E-2</v>
      </c>
      <c r="K24" s="5">
        <f t="shared" si="3"/>
        <v>1.0217554960807682</v>
      </c>
      <c r="M24" s="26">
        <v>21</v>
      </c>
      <c r="N24" s="9">
        <f t="shared" si="0"/>
        <v>2.1993872412208928E-2</v>
      </c>
      <c r="O24" s="5">
        <f t="shared" si="4"/>
        <v>1.0219938724122088</v>
      </c>
      <c r="Q24" s="64">
        <v>-0.09</v>
      </c>
      <c r="R24" s="65"/>
      <c r="W24" s="26">
        <v>21</v>
      </c>
      <c r="X24" s="9">
        <f t="shared" si="1"/>
        <v>0</v>
      </c>
      <c r="Y24" s="5">
        <f t="shared" si="5"/>
        <v>0</v>
      </c>
      <c r="AD24" s="15">
        <f t="shared" si="6"/>
        <v>1.7543774284332715E-2</v>
      </c>
    </row>
    <row r="25" spans="1:30" x14ac:dyDescent="0.35">
      <c r="A25" s="84">
        <v>42524</v>
      </c>
      <c r="B25">
        <v>31.834999</v>
      </c>
      <c r="C25">
        <v>31.950001</v>
      </c>
      <c r="D25">
        <v>31.27</v>
      </c>
      <c r="E25">
        <v>31.465</v>
      </c>
      <c r="F25">
        <v>30.19849</v>
      </c>
      <c r="G25">
        <v>30631400</v>
      </c>
      <c r="I25" s="26">
        <v>22</v>
      </c>
      <c r="J25" s="9">
        <f t="shared" si="2"/>
        <v>-1.1533416377258533E-2</v>
      </c>
      <c r="K25" s="5">
        <f t="shared" si="3"/>
        <v>0.98846658362274142</v>
      </c>
      <c r="M25" s="26">
        <v>22</v>
      </c>
      <c r="N25" s="9">
        <f t="shared" si="0"/>
        <v>-1.1467161490281937E-2</v>
      </c>
      <c r="O25" s="5">
        <f t="shared" si="4"/>
        <v>0.98853283850971807</v>
      </c>
      <c r="Q25" s="64">
        <v>-0.08</v>
      </c>
      <c r="R25" s="65"/>
      <c r="W25" s="26">
        <v>22</v>
      </c>
      <c r="X25" s="9">
        <f t="shared" si="1"/>
        <v>-1.5745138173694124E-2</v>
      </c>
      <c r="Y25" s="5">
        <f t="shared" si="5"/>
        <v>2.4790937610871995E-4</v>
      </c>
      <c r="AD25" s="15">
        <f t="shared" si="6"/>
        <v>1.5745138173694124E-2</v>
      </c>
    </row>
    <row r="26" spans="1:30" x14ac:dyDescent="0.35">
      <c r="A26" s="84">
        <v>42531</v>
      </c>
      <c r="B26">
        <v>31.094999000000001</v>
      </c>
      <c r="C26">
        <v>31.620000999999998</v>
      </c>
      <c r="D26">
        <v>30.924999</v>
      </c>
      <c r="E26">
        <v>31.549999</v>
      </c>
      <c r="F26">
        <v>30.280071</v>
      </c>
      <c r="G26">
        <v>38725400</v>
      </c>
      <c r="I26" s="26">
        <v>23</v>
      </c>
      <c r="J26" s="9">
        <f t="shared" si="2"/>
        <v>2.6978502177511855E-3</v>
      </c>
      <c r="K26" s="5">
        <f t="shared" si="3"/>
        <v>1.0026978502177513</v>
      </c>
      <c r="M26" s="26">
        <v>23</v>
      </c>
      <c r="N26" s="9">
        <f t="shared" si="0"/>
        <v>2.7014926905285629E-3</v>
      </c>
      <c r="O26" s="5">
        <f t="shared" si="4"/>
        <v>1.0027014926905287</v>
      </c>
      <c r="Q26" s="64">
        <v>-7.0000000000000007E-2</v>
      </c>
      <c r="R26" s="65"/>
      <c r="W26" s="26">
        <v>23</v>
      </c>
      <c r="X26" s="9">
        <f t="shared" si="1"/>
        <v>-1.5138715786844055E-3</v>
      </c>
      <c r="Y26" s="5">
        <f t="shared" si="5"/>
        <v>2.2918071567484141E-6</v>
      </c>
      <c r="AD26" s="15">
        <f t="shared" si="6"/>
        <v>1.5138715786844055E-3</v>
      </c>
    </row>
    <row r="27" spans="1:30" x14ac:dyDescent="0.35">
      <c r="A27" s="84">
        <v>42538</v>
      </c>
      <c r="B27">
        <v>31.584999</v>
      </c>
      <c r="C27">
        <v>31.735001</v>
      </c>
      <c r="D27">
        <v>31.024999999999999</v>
      </c>
      <c r="E27">
        <v>31.475000000000001</v>
      </c>
      <c r="F27">
        <v>30.208089999999999</v>
      </c>
      <c r="G27">
        <v>41584900</v>
      </c>
      <c r="I27" s="27">
        <v>24</v>
      </c>
      <c r="J27" s="9">
        <f t="shared" si="2"/>
        <v>-2.3800040466610659E-3</v>
      </c>
      <c r="K27" s="5">
        <f t="shared" si="3"/>
        <v>0.99761999595333894</v>
      </c>
      <c r="M27" s="27">
        <v>24</v>
      </c>
      <c r="N27" s="9">
        <f t="shared" si="0"/>
        <v>-2.3771740825839199E-3</v>
      </c>
      <c r="O27" s="5">
        <f t="shared" si="4"/>
        <v>0.99762282591741613</v>
      </c>
      <c r="Q27" s="64">
        <v>-0.06</v>
      </c>
      <c r="R27" s="65"/>
      <c r="W27" s="27">
        <v>24</v>
      </c>
      <c r="X27" s="9">
        <f t="shared" si="1"/>
        <v>-6.5917258430966564E-3</v>
      </c>
      <c r="Y27" s="5">
        <f t="shared" si="5"/>
        <v>4.3450849590548323E-5</v>
      </c>
      <c r="AD27" s="15">
        <f t="shared" si="6"/>
        <v>6.5917258430966564E-3</v>
      </c>
    </row>
    <row r="28" spans="1:30" x14ac:dyDescent="0.35">
      <c r="A28" s="84">
        <v>42545</v>
      </c>
      <c r="B28">
        <v>30.42</v>
      </c>
      <c r="C28">
        <v>32.709999000000003</v>
      </c>
      <c r="D28">
        <v>30.33</v>
      </c>
      <c r="E28">
        <v>32.595001000000003</v>
      </c>
      <c r="F28">
        <v>31.283014000000001</v>
      </c>
      <c r="G28">
        <v>80120700</v>
      </c>
      <c r="I28" s="27">
        <v>25</v>
      </c>
      <c r="J28" s="9">
        <f t="shared" si="2"/>
        <v>3.4965497232066448E-2</v>
      </c>
      <c r="K28" s="5">
        <f t="shared" si="3"/>
        <v>1.0349654972320665</v>
      </c>
      <c r="M28" s="27">
        <v>25</v>
      </c>
      <c r="N28" s="9">
        <f t="shared" si="0"/>
        <v>3.5583977669558155E-2</v>
      </c>
      <c r="O28" s="5">
        <f t="shared" si="4"/>
        <v>1.0355839776695581</v>
      </c>
      <c r="Q28" s="64">
        <v>-0.05</v>
      </c>
      <c r="R28" s="65"/>
      <c r="W28" s="27">
        <v>25</v>
      </c>
      <c r="X28" s="9">
        <f t="shared" si="1"/>
        <v>0</v>
      </c>
      <c r="Y28" s="5">
        <f t="shared" si="5"/>
        <v>0</v>
      </c>
      <c r="AD28" s="15">
        <f t="shared" si="6"/>
        <v>3.0753775435630855E-2</v>
      </c>
    </row>
    <row r="29" spans="1:30" x14ac:dyDescent="0.35">
      <c r="A29" s="84">
        <v>42552</v>
      </c>
      <c r="B29">
        <v>32.455002</v>
      </c>
      <c r="C29">
        <v>33.209999000000003</v>
      </c>
      <c r="D29">
        <v>32.134998000000003</v>
      </c>
      <c r="E29">
        <v>33.130001</v>
      </c>
      <c r="F29">
        <v>31.796474</v>
      </c>
      <c r="G29">
        <v>44037600</v>
      </c>
      <c r="I29" s="26">
        <v>26</v>
      </c>
      <c r="J29" s="9">
        <f t="shared" si="2"/>
        <v>1.6280136601350449E-2</v>
      </c>
      <c r="K29" s="5">
        <f t="shared" si="3"/>
        <v>1.0162801366013505</v>
      </c>
      <c r="M29" s="26">
        <v>26</v>
      </c>
      <c r="N29" s="9">
        <f t="shared" si="0"/>
        <v>1.641338011740168E-2</v>
      </c>
      <c r="O29" s="5">
        <f t="shared" si="4"/>
        <v>1.0164133801174018</v>
      </c>
      <c r="Q29" s="64">
        <v>-0.04</v>
      </c>
      <c r="R29" s="65"/>
      <c r="W29" s="26">
        <v>26</v>
      </c>
      <c r="X29" s="9">
        <f t="shared" si="1"/>
        <v>0</v>
      </c>
      <c r="Y29" s="5">
        <f t="shared" si="5"/>
        <v>0</v>
      </c>
      <c r="AD29" s="15">
        <f t="shared" si="6"/>
        <v>1.2068414804914858E-2</v>
      </c>
    </row>
    <row r="30" spans="1:30" x14ac:dyDescent="0.35">
      <c r="A30" s="84">
        <v>42559</v>
      </c>
      <c r="B30">
        <v>33.299999</v>
      </c>
      <c r="C30">
        <v>33.974997999999999</v>
      </c>
      <c r="D30">
        <v>33.150002000000001</v>
      </c>
      <c r="E30">
        <v>33.509998000000003</v>
      </c>
      <c r="F30">
        <v>32.434821999999997</v>
      </c>
      <c r="G30">
        <v>47223400</v>
      </c>
      <c r="I30" s="26">
        <v>27</v>
      </c>
      <c r="J30" s="9">
        <f t="shared" si="2"/>
        <v>1.9877195615796376E-2</v>
      </c>
      <c r="K30" s="5">
        <f t="shared" si="3"/>
        <v>1.0198771956157964</v>
      </c>
      <c r="M30" s="26">
        <v>27</v>
      </c>
      <c r="N30" s="9">
        <f t="shared" si="0"/>
        <v>2.007606252190092E-2</v>
      </c>
      <c r="O30" s="5">
        <f t="shared" si="4"/>
        <v>1.020076062521901</v>
      </c>
      <c r="Q30" s="64">
        <v>-0.03</v>
      </c>
      <c r="R30" s="65"/>
      <c r="W30" s="26">
        <v>27</v>
      </c>
      <c r="X30" s="9">
        <f t="shared" si="1"/>
        <v>0</v>
      </c>
      <c r="Y30" s="5">
        <f t="shared" si="5"/>
        <v>0</v>
      </c>
      <c r="AD30" s="15">
        <f t="shared" si="6"/>
        <v>1.5665473819360787E-2</v>
      </c>
    </row>
    <row r="31" spans="1:30" x14ac:dyDescent="0.35">
      <c r="A31" s="84">
        <v>42566</v>
      </c>
      <c r="B31">
        <v>33.779998999999997</v>
      </c>
      <c r="C31">
        <v>33.814999</v>
      </c>
      <c r="D31">
        <v>33.110000999999997</v>
      </c>
      <c r="E31">
        <v>33.509998000000003</v>
      </c>
      <c r="F31">
        <v>32.434821999999997</v>
      </c>
      <c r="G31">
        <v>33656200</v>
      </c>
      <c r="I31" s="26">
        <v>28</v>
      </c>
      <c r="J31" s="9">
        <f t="shared" si="2"/>
        <v>0</v>
      </c>
      <c r="K31" s="5">
        <f t="shared" si="3"/>
        <v>1</v>
      </c>
      <c r="M31" s="26">
        <v>28</v>
      </c>
      <c r="N31" s="9">
        <f t="shared" si="0"/>
        <v>0</v>
      </c>
      <c r="O31" s="5">
        <f t="shared" si="4"/>
        <v>1</v>
      </c>
      <c r="Q31" s="64">
        <v>-0.02</v>
      </c>
      <c r="R31" s="65"/>
      <c r="W31" s="26">
        <v>28</v>
      </c>
      <c r="X31" s="9">
        <f t="shared" si="1"/>
        <v>-4.211721796435591E-3</v>
      </c>
      <c r="Y31" s="5">
        <f t="shared" si="5"/>
        <v>1.7738600490570641E-5</v>
      </c>
      <c r="AD31" s="15">
        <f t="shared" si="6"/>
        <v>4.211721796435591E-3</v>
      </c>
    </row>
    <row r="32" spans="1:30" x14ac:dyDescent="0.35">
      <c r="A32" s="84">
        <v>42573</v>
      </c>
      <c r="B32">
        <v>33.75</v>
      </c>
      <c r="C32">
        <v>34.18</v>
      </c>
      <c r="D32">
        <v>33.259998000000003</v>
      </c>
      <c r="E32">
        <v>33.93</v>
      </c>
      <c r="F32">
        <v>32.841354000000003</v>
      </c>
      <c r="G32">
        <v>42830500</v>
      </c>
      <c r="I32" s="27">
        <v>29</v>
      </c>
      <c r="J32" s="9">
        <f t="shared" si="2"/>
        <v>1.2455915190265144E-2</v>
      </c>
      <c r="K32" s="5">
        <f t="shared" si="3"/>
        <v>1.0124559151902652</v>
      </c>
      <c r="M32" s="27">
        <v>29</v>
      </c>
      <c r="N32" s="9">
        <f t="shared" si="0"/>
        <v>1.2533813196200234E-2</v>
      </c>
      <c r="O32" s="5">
        <f t="shared" si="4"/>
        <v>1.0125338131962003</v>
      </c>
      <c r="Q32" s="64">
        <v>-0.01</v>
      </c>
      <c r="R32" s="65"/>
      <c r="W32" s="27">
        <v>29</v>
      </c>
      <c r="X32" s="9">
        <f t="shared" si="1"/>
        <v>0</v>
      </c>
      <c r="Y32" s="5">
        <f t="shared" si="5"/>
        <v>0</v>
      </c>
      <c r="AD32" s="15">
        <f t="shared" si="6"/>
        <v>8.2441933938295527E-3</v>
      </c>
    </row>
    <row r="33" spans="1:30" x14ac:dyDescent="0.35">
      <c r="A33" s="84">
        <v>42580</v>
      </c>
      <c r="B33">
        <v>33.935001</v>
      </c>
      <c r="C33">
        <v>33.970001000000003</v>
      </c>
      <c r="D33">
        <v>33.209999000000003</v>
      </c>
      <c r="E33">
        <v>33.590000000000003</v>
      </c>
      <c r="F33">
        <v>32.512256999999998</v>
      </c>
      <c r="G33">
        <v>37739200</v>
      </c>
      <c r="I33" s="27">
        <v>30</v>
      </c>
      <c r="J33" s="9">
        <f t="shared" si="2"/>
        <v>-1.0071357242954299E-2</v>
      </c>
      <c r="K33" s="5">
        <f t="shared" si="3"/>
        <v>0.98992864275704573</v>
      </c>
      <c r="M33" s="27">
        <v>30</v>
      </c>
      <c r="N33" s="9">
        <f t="shared" si="0"/>
        <v>-1.0020810956820001E-2</v>
      </c>
      <c r="O33" s="5">
        <f t="shared" si="4"/>
        <v>0.98997918904318005</v>
      </c>
      <c r="Q33" s="64">
        <v>0</v>
      </c>
      <c r="R33" s="65"/>
      <c r="W33" s="27">
        <v>30</v>
      </c>
      <c r="X33" s="9">
        <f t="shared" si="1"/>
        <v>-1.428307903938989E-2</v>
      </c>
      <c r="Y33" s="5">
        <f t="shared" si="5"/>
        <v>2.0400634684545881E-4</v>
      </c>
      <c r="AD33" s="15">
        <f t="shared" si="6"/>
        <v>1.428307903938989E-2</v>
      </c>
    </row>
    <row r="34" spans="1:30" x14ac:dyDescent="0.35">
      <c r="A34" s="84">
        <v>42587</v>
      </c>
      <c r="B34">
        <v>33.764999000000003</v>
      </c>
      <c r="C34">
        <v>33.909999999999997</v>
      </c>
      <c r="D34">
        <v>33.314999</v>
      </c>
      <c r="E34">
        <v>33.840000000000003</v>
      </c>
      <c r="F34">
        <v>32.754233999999997</v>
      </c>
      <c r="G34">
        <v>36019500</v>
      </c>
      <c r="I34" s="26">
        <v>31</v>
      </c>
      <c r="J34" s="9">
        <f t="shared" si="2"/>
        <v>7.4150794693579993E-3</v>
      </c>
      <c r="K34" s="5">
        <f t="shared" si="3"/>
        <v>1.0074150794693579</v>
      </c>
      <c r="M34" s="26">
        <v>31</v>
      </c>
      <c r="N34" s="9">
        <f t="shared" si="0"/>
        <v>7.4426392483302089E-3</v>
      </c>
      <c r="O34" s="5">
        <f t="shared" si="4"/>
        <v>1.0074426392483302</v>
      </c>
      <c r="Q34" s="64">
        <v>0.01</v>
      </c>
      <c r="R34" s="65"/>
      <c r="W34" s="26">
        <v>31</v>
      </c>
      <c r="X34" s="9">
        <f t="shared" si="1"/>
        <v>0</v>
      </c>
      <c r="Y34" s="5">
        <f t="shared" si="5"/>
        <v>0</v>
      </c>
      <c r="AD34" s="15">
        <f t="shared" si="6"/>
        <v>3.2033576729224083E-3</v>
      </c>
    </row>
    <row r="35" spans="1:30" x14ac:dyDescent="0.35">
      <c r="A35" s="84">
        <v>42594</v>
      </c>
      <c r="B35">
        <v>33.665000999999997</v>
      </c>
      <c r="C35">
        <v>33.979999999999997</v>
      </c>
      <c r="D35">
        <v>33.514999000000003</v>
      </c>
      <c r="E35">
        <v>33.705002</v>
      </c>
      <c r="F35">
        <v>32.623569000000003</v>
      </c>
      <c r="G35">
        <v>24772700</v>
      </c>
      <c r="I35" s="26">
        <v>32</v>
      </c>
      <c r="J35" s="9">
        <f t="shared" si="2"/>
        <v>-3.9972335558307766E-3</v>
      </c>
      <c r="K35" s="5">
        <f t="shared" si="3"/>
        <v>0.99600276644416919</v>
      </c>
      <c r="M35" s="26">
        <v>32</v>
      </c>
      <c r="N35" s="9">
        <f t="shared" si="0"/>
        <v>-3.989255251702524E-3</v>
      </c>
      <c r="O35" s="5">
        <f t="shared" si="4"/>
        <v>0.99601074474829743</v>
      </c>
      <c r="Q35" s="64">
        <v>0.02</v>
      </c>
      <c r="R35" s="65"/>
      <c r="W35" s="26">
        <v>32</v>
      </c>
      <c r="X35" s="9">
        <f t="shared" si="1"/>
        <v>-8.2089553522663675E-3</v>
      </c>
      <c r="Y35" s="5">
        <f t="shared" si="5"/>
        <v>6.7386947975502643E-5</v>
      </c>
      <c r="AD35" s="15">
        <f t="shared" si="6"/>
        <v>8.2089553522663675E-3</v>
      </c>
    </row>
    <row r="36" spans="1:30" x14ac:dyDescent="0.35">
      <c r="A36" s="84">
        <v>42601</v>
      </c>
      <c r="B36">
        <v>33.580002</v>
      </c>
      <c r="C36">
        <v>33.625</v>
      </c>
      <c r="D36">
        <v>32.669998</v>
      </c>
      <c r="E36">
        <v>32.779998999999997</v>
      </c>
      <c r="F36">
        <v>31.728249000000002</v>
      </c>
      <c r="G36">
        <v>43929200</v>
      </c>
      <c r="I36" s="26">
        <v>33</v>
      </c>
      <c r="J36" s="9">
        <f t="shared" si="2"/>
        <v>-2.7827582907638291E-2</v>
      </c>
      <c r="K36" s="5">
        <f t="shared" si="3"/>
        <v>0.97217241709236168</v>
      </c>
      <c r="M36" s="26">
        <v>33</v>
      </c>
      <c r="N36" s="9">
        <f t="shared" ref="N36:N67" si="7">(F36-F35)/F35</f>
        <v>-2.744396236965985E-2</v>
      </c>
      <c r="O36" s="5">
        <f t="shared" si="4"/>
        <v>0.97255603763034015</v>
      </c>
      <c r="Q36" s="64">
        <v>0.03</v>
      </c>
      <c r="R36" s="65"/>
      <c r="W36" s="26">
        <v>33</v>
      </c>
      <c r="X36" s="9">
        <f t="shared" ref="X36:X67" si="8">IF(J36&lt;$R$3,(J36-$R$3),0)</f>
        <v>-3.203930470407388E-2</v>
      </c>
      <c r="Y36" s="5">
        <f t="shared" si="5"/>
        <v>1.0265170459204907E-3</v>
      </c>
      <c r="AD36" s="15">
        <f t="shared" si="6"/>
        <v>3.203930470407388E-2</v>
      </c>
    </row>
    <row r="37" spans="1:30" x14ac:dyDescent="0.35">
      <c r="A37" s="84">
        <v>42608</v>
      </c>
      <c r="B37">
        <v>32.869999</v>
      </c>
      <c r="C37">
        <v>33.095001000000003</v>
      </c>
      <c r="D37">
        <v>32.485000999999997</v>
      </c>
      <c r="E37">
        <v>32.945</v>
      </c>
      <c r="F37">
        <v>31.887955000000002</v>
      </c>
      <c r="G37">
        <v>34531900</v>
      </c>
      <c r="I37" s="27">
        <v>34</v>
      </c>
      <c r="J37" s="9">
        <f t="shared" si="2"/>
        <v>5.0209325759960205E-3</v>
      </c>
      <c r="K37" s="5">
        <f t="shared" si="3"/>
        <v>1.005020932575996</v>
      </c>
      <c r="M37" s="27">
        <v>34</v>
      </c>
      <c r="N37" s="9">
        <f t="shared" si="7"/>
        <v>5.0335585805570265E-3</v>
      </c>
      <c r="O37" s="5">
        <f t="shared" si="4"/>
        <v>1.005033558580557</v>
      </c>
      <c r="Q37" s="64">
        <v>0.04</v>
      </c>
      <c r="R37" s="65"/>
      <c r="W37" s="27">
        <v>34</v>
      </c>
      <c r="X37" s="9">
        <f t="shared" si="8"/>
        <v>0</v>
      </c>
      <c r="Y37" s="5">
        <f t="shared" si="5"/>
        <v>0</v>
      </c>
      <c r="AD37" s="15">
        <f t="shared" si="6"/>
        <v>8.0921077956042954E-4</v>
      </c>
    </row>
    <row r="38" spans="1:30" x14ac:dyDescent="0.35">
      <c r="A38" s="84">
        <v>42615</v>
      </c>
      <c r="B38">
        <v>33.189999</v>
      </c>
      <c r="C38">
        <v>33.279998999999997</v>
      </c>
      <c r="D38">
        <v>32.814999</v>
      </c>
      <c r="E38">
        <v>33.080002</v>
      </c>
      <c r="F38">
        <v>32.018622999999998</v>
      </c>
      <c r="G38">
        <v>28509600</v>
      </c>
      <c r="I38" s="27">
        <v>35</v>
      </c>
      <c r="J38" s="9">
        <f t="shared" si="2"/>
        <v>4.089349991305522E-3</v>
      </c>
      <c r="K38" s="5">
        <f t="shared" si="3"/>
        <v>1.0040893499913055</v>
      </c>
      <c r="M38" s="27">
        <v>35</v>
      </c>
      <c r="N38" s="9">
        <f t="shared" si="7"/>
        <v>4.0977227921952485E-3</v>
      </c>
      <c r="O38" s="5">
        <f t="shared" si="4"/>
        <v>1.0040977227921952</v>
      </c>
      <c r="Q38" s="64">
        <v>0.05</v>
      </c>
      <c r="R38" s="65"/>
      <c r="W38" s="27">
        <v>35</v>
      </c>
      <c r="X38" s="9">
        <f t="shared" si="8"/>
        <v>-1.2237180513006898E-4</v>
      </c>
      <c r="Y38" s="5">
        <f t="shared" si="5"/>
        <v>1.4974858690791577E-8</v>
      </c>
      <c r="AD38" s="15">
        <f t="shared" si="6"/>
        <v>1.2237180513006898E-4</v>
      </c>
    </row>
    <row r="39" spans="1:30" x14ac:dyDescent="0.35">
      <c r="A39" s="84">
        <v>42622</v>
      </c>
      <c r="B39">
        <v>32.615001999999997</v>
      </c>
      <c r="C39">
        <v>33.215000000000003</v>
      </c>
      <c r="D39">
        <v>32.369999</v>
      </c>
      <c r="E39">
        <v>33.119999</v>
      </c>
      <c r="F39">
        <v>32.057338999999999</v>
      </c>
      <c r="G39">
        <v>52969700</v>
      </c>
      <c r="I39" s="26">
        <v>36</v>
      </c>
      <c r="J39" s="9">
        <f t="shared" si="2"/>
        <v>1.2084408412473761E-3</v>
      </c>
      <c r="K39" s="5">
        <f t="shared" si="3"/>
        <v>1.0012084408412474</v>
      </c>
      <c r="M39" s="26">
        <v>36</v>
      </c>
      <c r="N39" s="9">
        <f t="shared" si="7"/>
        <v>1.2091713000899778E-3</v>
      </c>
      <c r="O39" s="5">
        <f t="shared" si="4"/>
        <v>1.0012091713000899</v>
      </c>
      <c r="Q39" s="64">
        <v>0.06</v>
      </c>
      <c r="R39" s="65"/>
      <c r="W39" s="26">
        <v>36</v>
      </c>
      <c r="X39" s="9">
        <f t="shared" si="8"/>
        <v>-3.0032809551882146E-3</v>
      </c>
      <c r="Y39" s="5">
        <f t="shared" si="5"/>
        <v>9.0196964957962346E-6</v>
      </c>
      <c r="AD39" s="15">
        <f t="shared" si="6"/>
        <v>3.0032809551882146E-3</v>
      </c>
    </row>
    <row r="40" spans="1:30" x14ac:dyDescent="0.35">
      <c r="A40" s="84">
        <v>42629</v>
      </c>
      <c r="B40">
        <v>32.990001999999997</v>
      </c>
      <c r="C40">
        <v>33.764999000000003</v>
      </c>
      <c r="D40">
        <v>32.639999000000003</v>
      </c>
      <c r="E40">
        <v>33.650002000000001</v>
      </c>
      <c r="F40">
        <v>32.570335</v>
      </c>
      <c r="G40">
        <v>45113600</v>
      </c>
      <c r="I40" s="26">
        <v>37</v>
      </c>
      <c r="J40" s="9">
        <f t="shared" si="2"/>
        <v>1.5875761661251587E-2</v>
      </c>
      <c r="K40" s="5">
        <f t="shared" si="3"/>
        <v>1.0158757616612515</v>
      </c>
      <c r="M40" s="26">
        <v>37</v>
      </c>
      <c r="N40" s="9">
        <f t="shared" si="7"/>
        <v>1.600245110799749E-2</v>
      </c>
      <c r="O40" s="5">
        <f t="shared" si="4"/>
        <v>1.0160024511079975</v>
      </c>
      <c r="Q40" s="64">
        <v>7.0000000000000007E-2</v>
      </c>
      <c r="R40" s="65"/>
      <c r="W40" s="26">
        <v>37</v>
      </c>
      <c r="X40" s="9">
        <f t="shared" si="8"/>
        <v>0</v>
      </c>
      <c r="Y40" s="5">
        <f t="shared" si="5"/>
        <v>0</v>
      </c>
      <c r="AD40" s="15">
        <f t="shared" si="6"/>
        <v>1.1664039864815996E-2</v>
      </c>
    </row>
    <row r="41" spans="1:30" x14ac:dyDescent="0.35">
      <c r="A41" s="84">
        <v>42636</v>
      </c>
      <c r="B41">
        <v>33.345001000000003</v>
      </c>
      <c r="C41">
        <v>33.75</v>
      </c>
      <c r="D41">
        <v>32.799999</v>
      </c>
      <c r="E41">
        <v>33.125</v>
      </c>
      <c r="F41">
        <v>32.062179999999998</v>
      </c>
      <c r="G41">
        <v>42789800</v>
      </c>
      <c r="I41" s="26">
        <v>38</v>
      </c>
      <c r="J41" s="9">
        <f t="shared" si="2"/>
        <v>-1.5724762399725773E-2</v>
      </c>
      <c r="K41" s="5">
        <f t="shared" si="3"/>
        <v>0.98427523760027424</v>
      </c>
      <c r="M41" s="26">
        <v>38</v>
      </c>
      <c r="N41" s="9">
        <f t="shared" si="7"/>
        <v>-1.5601773822713281E-2</v>
      </c>
      <c r="O41" s="5">
        <f t="shared" si="4"/>
        <v>0.98439822617728667</v>
      </c>
      <c r="Q41" s="64">
        <v>0.08</v>
      </c>
      <c r="R41" s="65"/>
      <c r="W41" s="26">
        <v>38</v>
      </c>
      <c r="X41" s="9">
        <f t="shared" si="8"/>
        <v>-1.9936484196161362E-2</v>
      </c>
      <c r="Y41" s="5">
        <f t="shared" si="5"/>
        <v>3.9746340210379175E-4</v>
      </c>
      <c r="AD41" s="15">
        <f t="shared" si="6"/>
        <v>1.9936484196161362E-2</v>
      </c>
    </row>
    <row r="42" spans="1:30" x14ac:dyDescent="0.35">
      <c r="A42" s="84">
        <v>42643</v>
      </c>
      <c r="B42">
        <v>33.270000000000003</v>
      </c>
      <c r="C42">
        <v>33.284999999999997</v>
      </c>
      <c r="D42">
        <v>32.540000999999997</v>
      </c>
      <c r="E42">
        <v>32.705002</v>
      </c>
      <c r="F42">
        <v>31.655659</v>
      </c>
      <c r="G42">
        <v>40096600</v>
      </c>
      <c r="I42" s="27">
        <v>39</v>
      </c>
      <c r="J42" s="9">
        <f t="shared" si="2"/>
        <v>-1.2760210398788253E-2</v>
      </c>
      <c r="K42" s="5">
        <f t="shared" si="3"/>
        <v>0.98723978960121173</v>
      </c>
      <c r="M42" s="27">
        <v>39</v>
      </c>
      <c r="N42" s="9">
        <f t="shared" si="7"/>
        <v>-1.2679144088143661E-2</v>
      </c>
      <c r="O42" s="5">
        <f t="shared" si="4"/>
        <v>0.98732085591185637</v>
      </c>
      <c r="Q42" s="64">
        <v>0.09</v>
      </c>
      <c r="R42" s="65"/>
      <c r="W42" s="27">
        <v>39</v>
      </c>
      <c r="X42" s="9">
        <f t="shared" si="8"/>
        <v>-1.6971932195223846E-2</v>
      </c>
      <c r="Y42" s="5">
        <f t="shared" si="5"/>
        <v>2.8804648243927573E-4</v>
      </c>
      <c r="AD42" s="15">
        <f t="shared" si="6"/>
        <v>1.6971932195223846E-2</v>
      </c>
    </row>
    <row r="43" spans="1:30" x14ac:dyDescent="0.35">
      <c r="A43" s="84">
        <v>42650</v>
      </c>
      <c r="B43">
        <v>32.854999999999997</v>
      </c>
      <c r="C43">
        <v>32.994999</v>
      </c>
      <c r="D43">
        <v>32.104999999999997</v>
      </c>
      <c r="E43">
        <v>32.560001</v>
      </c>
      <c r="F43">
        <v>31.778773999999999</v>
      </c>
      <c r="G43">
        <v>35785800</v>
      </c>
      <c r="I43" s="27">
        <v>40</v>
      </c>
      <c r="J43" s="9">
        <f t="shared" si="2"/>
        <v>3.8816506670211514E-3</v>
      </c>
      <c r="K43" s="5">
        <f t="shared" si="3"/>
        <v>1.0038816506670212</v>
      </c>
      <c r="M43" s="27">
        <v>40</v>
      </c>
      <c r="N43" s="9">
        <f t="shared" si="7"/>
        <v>3.8891940300468403E-3</v>
      </c>
      <c r="O43" s="5">
        <f t="shared" si="4"/>
        <v>1.0038891940300469</v>
      </c>
      <c r="Q43" s="64">
        <v>0.1</v>
      </c>
      <c r="R43" s="65"/>
      <c r="W43" s="27">
        <v>40</v>
      </c>
      <c r="X43" s="9">
        <f t="shared" si="8"/>
        <v>-3.3007112941443959E-4</v>
      </c>
      <c r="Y43" s="5">
        <f t="shared" si="5"/>
        <v>1.0894695047292373E-7</v>
      </c>
      <c r="AD43" s="15">
        <f t="shared" si="6"/>
        <v>3.3007112941443959E-4</v>
      </c>
    </row>
    <row r="44" spans="1:30" ht="16" thickBot="1" x14ac:dyDescent="0.4">
      <c r="A44" s="84">
        <v>42657</v>
      </c>
      <c r="B44">
        <v>32.599997999999999</v>
      </c>
      <c r="C44">
        <v>32.869999</v>
      </c>
      <c r="D44">
        <v>32.090000000000003</v>
      </c>
      <c r="E44">
        <v>32.174999</v>
      </c>
      <c r="F44">
        <v>31.403010999999999</v>
      </c>
      <c r="G44">
        <v>48473500</v>
      </c>
      <c r="I44" s="26">
        <v>41</v>
      </c>
      <c r="J44" s="9">
        <f t="shared" si="2"/>
        <v>-1.1894802605956956E-2</v>
      </c>
      <c r="K44" s="5">
        <f t="shared" si="3"/>
        <v>0.98810519739404301</v>
      </c>
      <c r="M44" s="26">
        <v>41</v>
      </c>
      <c r="N44" s="9">
        <f t="shared" si="7"/>
        <v>-1.1824339101313324E-2</v>
      </c>
      <c r="O44" s="5">
        <f t="shared" si="4"/>
        <v>0.98817566089868669</v>
      </c>
      <c r="Q44" s="66" t="s">
        <v>116</v>
      </c>
      <c r="R44" s="67">
        <v>0</v>
      </c>
      <c r="W44" s="26">
        <v>41</v>
      </c>
      <c r="X44" s="9">
        <f t="shared" si="8"/>
        <v>-1.6106524402392547E-2</v>
      </c>
      <c r="Y44" s="5">
        <f t="shared" si="5"/>
        <v>2.5942012832486658E-4</v>
      </c>
      <c r="AD44" s="15">
        <f t="shared" si="6"/>
        <v>1.6106524402392547E-2</v>
      </c>
    </row>
    <row r="45" spans="1:30" x14ac:dyDescent="0.35">
      <c r="A45" s="84">
        <v>42664</v>
      </c>
      <c r="B45">
        <v>31.985001</v>
      </c>
      <c r="C45">
        <v>32.814999</v>
      </c>
      <c r="D45">
        <v>30.299999</v>
      </c>
      <c r="E45">
        <v>30.74</v>
      </c>
      <c r="F45">
        <v>30.002441000000001</v>
      </c>
      <c r="G45">
        <v>80193800</v>
      </c>
      <c r="I45" s="26">
        <v>42</v>
      </c>
      <c r="J45" s="9">
        <f t="shared" si="2"/>
        <v>-4.5625035017901473E-2</v>
      </c>
      <c r="K45" s="5">
        <f t="shared" si="3"/>
        <v>0.95437496498209851</v>
      </c>
      <c r="M45" s="26">
        <v>42</v>
      </c>
      <c r="N45" s="9">
        <f t="shared" si="7"/>
        <v>-4.459986336978955E-2</v>
      </c>
      <c r="O45" s="5">
        <f t="shared" si="4"/>
        <v>0.95540013663021051</v>
      </c>
      <c r="W45" s="26">
        <v>42</v>
      </c>
      <c r="X45" s="9">
        <f t="shared" si="8"/>
        <v>-4.9836756814337066E-2</v>
      </c>
      <c r="Y45" s="5">
        <f t="shared" si="5"/>
        <v>2.4837023297713721E-3</v>
      </c>
      <c r="AD45" s="15">
        <f t="shared" si="6"/>
        <v>4.9836756814337066E-2</v>
      </c>
    </row>
    <row r="46" spans="1:30" x14ac:dyDescent="0.35">
      <c r="A46" s="84">
        <v>42671</v>
      </c>
      <c r="B46">
        <v>30.74</v>
      </c>
      <c r="C46">
        <v>31.360001</v>
      </c>
      <c r="D46">
        <v>30.42</v>
      </c>
      <c r="E46">
        <v>30.475000000000001</v>
      </c>
      <c r="F46">
        <v>29.743801000000001</v>
      </c>
      <c r="G46">
        <v>55928000</v>
      </c>
      <c r="I46" s="26">
        <v>43</v>
      </c>
      <c r="J46" s="9">
        <f t="shared" si="2"/>
        <v>-8.6580044869868037E-3</v>
      </c>
      <c r="K46" s="5">
        <f t="shared" si="3"/>
        <v>0.99134199551301316</v>
      </c>
      <c r="M46" s="26">
        <v>43</v>
      </c>
      <c r="N46" s="9">
        <f t="shared" si="7"/>
        <v>-8.6206319012509594E-3</v>
      </c>
      <c r="O46" s="5">
        <f t="shared" si="4"/>
        <v>0.99137936809874905</v>
      </c>
      <c r="W46" s="26">
        <v>43</v>
      </c>
      <c r="X46" s="9">
        <f t="shared" si="8"/>
        <v>-1.2869726283422395E-2</v>
      </c>
      <c r="Y46" s="5">
        <f t="shared" si="5"/>
        <v>1.656298546102132E-4</v>
      </c>
      <c r="AD46" s="15">
        <f t="shared" si="6"/>
        <v>1.2869726283422395E-2</v>
      </c>
    </row>
    <row r="47" spans="1:30" x14ac:dyDescent="0.35">
      <c r="A47" s="84">
        <v>42678</v>
      </c>
      <c r="B47">
        <v>30.23</v>
      </c>
      <c r="C47">
        <v>32.959999000000003</v>
      </c>
      <c r="D47">
        <v>30.02</v>
      </c>
      <c r="E47">
        <v>32.549999</v>
      </c>
      <c r="F47">
        <v>31.769013999999999</v>
      </c>
      <c r="G47">
        <v>79081200</v>
      </c>
      <c r="I47" s="27">
        <v>44</v>
      </c>
      <c r="J47" s="9">
        <f t="shared" si="2"/>
        <v>6.5870671699917907E-2</v>
      </c>
      <c r="K47" s="5">
        <f t="shared" si="3"/>
        <v>1.065870671699918</v>
      </c>
      <c r="M47" s="27">
        <v>44</v>
      </c>
      <c r="N47" s="9">
        <f t="shared" si="7"/>
        <v>6.8088574153652964E-2</v>
      </c>
      <c r="O47" s="5">
        <f t="shared" si="4"/>
        <v>1.068088574153653</v>
      </c>
      <c r="W47" s="27">
        <v>44</v>
      </c>
      <c r="X47" s="9">
        <f t="shared" si="8"/>
        <v>0</v>
      </c>
      <c r="Y47" s="5">
        <f t="shared" si="5"/>
        <v>0</v>
      </c>
      <c r="AD47" s="15">
        <f t="shared" si="6"/>
        <v>6.1658949903482314E-2</v>
      </c>
    </row>
    <row r="48" spans="1:30" x14ac:dyDescent="0.35">
      <c r="A48" s="84">
        <v>42685</v>
      </c>
      <c r="B48">
        <v>32.369999</v>
      </c>
      <c r="C48">
        <v>34.360000999999997</v>
      </c>
      <c r="D48">
        <v>32.299999</v>
      </c>
      <c r="E48">
        <v>34.244999</v>
      </c>
      <c r="F48">
        <v>33.423347</v>
      </c>
      <c r="G48">
        <v>73502900</v>
      </c>
      <c r="I48" s="27">
        <v>45</v>
      </c>
      <c r="J48" s="9">
        <f t="shared" si="2"/>
        <v>5.0763255531956007E-2</v>
      </c>
      <c r="K48" s="5">
        <f t="shared" si="3"/>
        <v>1.0507632555319559</v>
      </c>
      <c r="M48" s="27">
        <v>45</v>
      </c>
      <c r="N48" s="9">
        <f t="shared" si="7"/>
        <v>5.207379114756288E-2</v>
      </c>
      <c r="O48" s="5">
        <f t="shared" si="4"/>
        <v>1.0520737911475628</v>
      </c>
      <c r="W48" s="27">
        <v>45</v>
      </c>
      <c r="X48" s="9">
        <f t="shared" si="8"/>
        <v>0</v>
      </c>
      <c r="Y48" s="5">
        <f t="shared" si="5"/>
        <v>0</v>
      </c>
      <c r="AD48" s="15">
        <f t="shared" si="6"/>
        <v>4.6551533735520415E-2</v>
      </c>
    </row>
    <row r="49" spans="1:30" x14ac:dyDescent="0.35">
      <c r="A49" s="84">
        <v>42692</v>
      </c>
      <c r="B49">
        <v>34.115001999999997</v>
      </c>
      <c r="C49">
        <v>34.959999000000003</v>
      </c>
      <c r="D49">
        <v>33.965000000000003</v>
      </c>
      <c r="E49">
        <v>34.479999999999997</v>
      </c>
      <c r="F49">
        <v>33.652698999999998</v>
      </c>
      <c r="G49">
        <v>41734900</v>
      </c>
      <c r="I49" s="26">
        <v>46</v>
      </c>
      <c r="J49" s="9">
        <f t="shared" si="2"/>
        <v>6.8385931343978518E-3</v>
      </c>
      <c r="K49" s="5">
        <f t="shared" si="3"/>
        <v>1.0068385931343979</v>
      </c>
      <c r="M49" s="26">
        <v>46</v>
      </c>
      <c r="N49" s="9">
        <f t="shared" si="7"/>
        <v>6.8620297063606067E-3</v>
      </c>
      <c r="O49" s="5">
        <f t="shared" si="4"/>
        <v>1.0068620297063606</v>
      </c>
      <c r="W49" s="26">
        <v>46</v>
      </c>
      <c r="X49" s="9">
        <f t="shared" si="8"/>
        <v>0</v>
      </c>
      <c r="Y49" s="5">
        <f t="shared" si="5"/>
        <v>0</v>
      </c>
      <c r="AD49" s="15">
        <f t="shared" si="6"/>
        <v>2.6268713379622608E-3</v>
      </c>
    </row>
    <row r="50" spans="1:30" x14ac:dyDescent="0.35">
      <c r="A50" s="84">
        <v>42699</v>
      </c>
      <c r="B50">
        <v>34.465000000000003</v>
      </c>
      <c r="C50">
        <v>35.139999000000003</v>
      </c>
      <c r="D50">
        <v>34.009998000000003</v>
      </c>
      <c r="E50">
        <v>34.93</v>
      </c>
      <c r="F50">
        <v>34.091907999999997</v>
      </c>
      <c r="G50">
        <v>49691500</v>
      </c>
      <c r="I50" s="26">
        <v>47</v>
      </c>
      <c r="J50" s="9">
        <f t="shared" si="2"/>
        <v>1.2966793178078412E-2</v>
      </c>
      <c r="K50" s="5">
        <f t="shared" si="3"/>
        <v>1.0129667931780784</v>
      </c>
      <c r="M50" s="26">
        <v>47</v>
      </c>
      <c r="N50" s="9">
        <f t="shared" si="7"/>
        <v>1.3051226589581959E-2</v>
      </c>
      <c r="O50" s="5">
        <f t="shared" si="4"/>
        <v>1.0130512265895819</v>
      </c>
      <c r="W50" s="26">
        <v>47</v>
      </c>
      <c r="X50" s="9">
        <f t="shared" si="8"/>
        <v>0</v>
      </c>
      <c r="Y50" s="5">
        <f t="shared" si="5"/>
        <v>0</v>
      </c>
      <c r="AD50" s="15">
        <f t="shared" si="6"/>
        <v>8.7550713816428212E-3</v>
      </c>
    </row>
    <row r="51" spans="1:30" x14ac:dyDescent="0.35">
      <c r="A51" s="84">
        <v>42706</v>
      </c>
      <c r="B51">
        <v>34.974997999999999</v>
      </c>
      <c r="C51">
        <v>35.165000999999997</v>
      </c>
      <c r="D51">
        <v>34.034999999999997</v>
      </c>
      <c r="E51">
        <v>34.615001999999997</v>
      </c>
      <c r="F51">
        <v>33.784466000000002</v>
      </c>
      <c r="G51">
        <v>53204000</v>
      </c>
      <c r="I51" s="26">
        <v>48</v>
      </c>
      <c r="J51" s="9">
        <f t="shared" si="2"/>
        <v>-9.0589430278633434E-3</v>
      </c>
      <c r="K51" s="5">
        <f t="shared" si="3"/>
        <v>0.99094105697213664</v>
      </c>
      <c r="M51" s="26">
        <v>48</v>
      </c>
      <c r="N51" s="9">
        <f t="shared" si="7"/>
        <v>-9.0180344262337769E-3</v>
      </c>
      <c r="O51" s="5">
        <f t="shared" si="4"/>
        <v>0.99098196557376628</v>
      </c>
      <c r="W51" s="26">
        <v>48</v>
      </c>
      <c r="X51" s="9">
        <f t="shared" si="8"/>
        <v>-1.3270664824298934E-2</v>
      </c>
      <c r="Y51" s="5">
        <f t="shared" si="5"/>
        <v>1.7611054487888506E-4</v>
      </c>
      <c r="AD51" s="15">
        <f t="shared" si="6"/>
        <v>1.3270664824298934E-2</v>
      </c>
    </row>
    <row r="52" spans="1:30" x14ac:dyDescent="0.35">
      <c r="A52" s="84">
        <v>42713</v>
      </c>
      <c r="B52">
        <v>34.735000999999997</v>
      </c>
      <c r="C52">
        <v>35.345001000000003</v>
      </c>
      <c r="D52">
        <v>34.255001</v>
      </c>
      <c r="E52">
        <v>34.939999</v>
      </c>
      <c r="F52">
        <v>34.101664999999997</v>
      </c>
      <c r="G52">
        <v>45748000</v>
      </c>
      <c r="I52" s="27">
        <v>49</v>
      </c>
      <c r="J52" s="9">
        <f t="shared" si="2"/>
        <v>9.3450990287106649E-3</v>
      </c>
      <c r="K52" s="5">
        <f t="shared" si="3"/>
        <v>1.0093450990287107</v>
      </c>
      <c r="M52" s="27">
        <v>49</v>
      </c>
      <c r="N52" s="9">
        <f t="shared" si="7"/>
        <v>9.3889008042925739E-3</v>
      </c>
      <c r="O52" s="5">
        <f t="shared" si="4"/>
        <v>1.0093889008042927</v>
      </c>
      <c r="W52" s="27">
        <v>49</v>
      </c>
      <c r="X52" s="9">
        <f t="shared" si="8"/>
        <v>0</v>
      </c>
      <c r="Y52" s="5">
        <f t="shared" si="5"/>
        <v>0</v>
      </c>
      <c r="AD52" s="15">
        <f t="shared" si="6"/>
        <v>5.1333772322750739E-3</v>
      </c>
    </row>
    <row r="53" spans="1:30" x14ac:dyDescent="0.35">
      <c r="A53" s="84">
        <v>42720</v>
      </c>
      <c r="B53">
        <v>35.104999999999997</v>
      </c>
      <c r="C53">
        <v>35.599997999999999</v>
      </c>
      <c r="D53">
        <v>34.735000999999997</v>
      </c>
      <c r="E53">
        <v>35.509998000000003</v>
      </c>
      <c r="F53">
        <v>34.657992999999998</v>
      </c>
      <c r="G53">
        <v>47394100</v>
      </c>
      <c r="I53" s="27">
        <v>50</v>
      </c>
      <c r="J53" s="9">
        <f t="shared" si="2"/>
        <v>1.6182167167517823E-2</v>
      </c>
      <c r="K53" s="5">
        <f t="shared" si="3"/>
        <v>1.0161821671675177</v>
      </c>
      <c r="M53" s="27">
        <v>50</v>
      </c>
      <c r="N53" s="9">
        <f t="shared" si="7"/>
        <v>1.6313807551625432E-2</v>
      </c>
      <c r="O53" s="5">
        <f t="shared" si="4"/>
        <v>1.0163138075516254</v>
      </c>
      <c r="W53" s="27">
        <v>50</v>
      </c>
      <c r="X53" s="9">
        <f t="shared" si="8"/>
        <v>0</v>
      </c>
      <c r="Y53" s="5">
        <f t="shared" si="5"/>
        <v>0</v>
      </c>
      <c r="AD53" s="15">
        <f t="shared" si="6"/>
        <v>1.1970445371082232E-2</v>
      </c>
    </row>
    <row r="54" spans="1:30" x14ac:dyDescent="0.35">
      <c r="A54" s="84">
        <v>42727</v>
      </c>
      <c r="B54">
        <v>35.505001</v>
      </c>
      <c r="C54">
        <v>35.659999999999997</v>
      </c>
      <c r="D54">
        <v>34.985000999999997</v>
      </c>
      <c r="E54">
        <v>35.044998</v>
      </c>
      <c r="F54">
        <v>34.204146999999999</v>
      </c>
      <c r="G54">
        <v>17143500</v>
      </c>
      <c r="I54" s="26">
        <v>51</v>
      </c>
      <c r="J54" s="9">
        <f t="shared" si="2"/>
        <v>-1.3181483217035285E-2</v>
      </c>
      <c r="K54" s="5">
        <f t="shared" si="3"/>
        <v>0.98681851678296473</v>
      </c>
      <c r="M54" s="26">
        <v>51</v>
      </c>
      <c r="N54" s="9">
        <f t="shared" si="7"/>
        <v>-1.3094987929624161E-2</v>
      </c>
      <c r="O54" s="5">
        <f t="shared" si="4"/>
        <v>0.98690501207037584</v>
      </c>
      <c r="W54" s="26">
        <v>51</v>
      </c>
      <c r="X54" s="9">
        <f t="shared" si="8"/>
        <v>-1.7393205013470876E-2</v>
      </c>
      <c r="Y54" s="5">
        <f t="shared" si="5"/>
        <v>3.0252358064062842E-4</v>
      </c>
      <c r="AD54" s="15">
        <f t="shared" si="6"/>
        <v>1.7393205013470876E-2</v>
      </c>
    </row>
    <row r="55" spans="1:30" x14ac:dyDescent="0.35">
      <c r="A55" s="84">
        <v>42734</v>
      </c>
      <c r="B55">
        <v>34.974997999999999</v>
      </c>
      <c r="C55">
        <v>35.130001</v>
      </c>
      <c r="D55">
        <v>34.115001999999997</v>
      </c>
      <c r="E55">
        <v>35.075001</v>
      </c>
      <c r="F55">
        <v>34.233437000000002</v>
      </c>
      <c r="G55">
        <v>43522000</v>
      </c>
      <c r="I55" s="26">
        <v>52</v>
      </c>
      <c r="J55" s="9">
        <f t="shared" si="2"/>
        <v>8.5596247197539013E-4</v>
      </c>
      <c r="K55" s="5">
        <f t="shared" si="3"/>
        <v>1.0008559624719753</v>
      </c>
      <c r="M55" s="26">
        <v>52</v>
      </c>
      <c r="N55" s="9">
        <f t="shared" si="7"/>
        <v>8.5632891239776124E-4</v>
      </c>
      <c r="O55" s="5">
        <f t="shared" si="4"/>
        <v>1.0008563289123977</v>
      </c>
      <c r="W55" s="26">
        <v>52</v>
      </c>
      <c r="X55" s="9">
        <f t="shared" si="8"/>
        <v>-3.3557593244602007E-3</v>
      </c>
      <c r="Y55" s="5">
        <f t="shared" si="5"/>
        <v>1.1261120643701583E-5</v>
      </c>
      <c r="AD55" s="15">
        <f t="shared" si="6"/>
        <v>3.3557593244602007E-3</v>
      </c>
    </row>
    <row r="56" spans="1:30" x14ac:dyDescent="0.35">
      <c r="A56" s="84">
        <v>42741</v>
      </c>
      <c r="B56">
        <v>35.104999999999997</v>
      </c>
      <c r="C56">
        <v>35.880001</v>
      </c>
      <c r="D56">
        <v>34.909999999999997</v>
      </c>
      <c r="E56">
        <v>35.709999000000003</v>
      </c>
      <c r="F56">
        <v>35.128852999999999</v>
      </c>
      <c r="G56">
        <v>47067600</v>
      </c>
      <c r="I56" s="26">
        <v>53</v>
      </c>
      <c r="J56" s="9">
        <f t="shared" si="2"/>
        <v>2.5819959088743412E-2</v>
      </c>
      <c r="K56" s="5">
        <f t="shared" si="3"/>
        <v>1.0258199590887433</v>
      </c>
      <c r="M56" s="26">
        <v>53</v>
      </c>
      <c r="N56" s="9">
        <f t="shared" si="7"/>
        <v>2.6156181747102904E-2</v>
      </c>
      <c r="O56" s="5">
        <f t="shared" si="4"/>
        <v>1.026156181747103</v>
      </c>
      <c r="W56" s="26">
        <v>53</v>
      </c>
      <c r="X56" s="9">
        <f t="shared" si="8"/>
        <v>0</v>
      </c>
      <c r="Y56" s="5">
        <f t="shared" si="5"/>
        <v>0</v>
      </c>
      <c r="AD56" s="15">
        <f t="shared" si="6"/>
        <v>2.1608237292307819E-2</v>
      </c>
    </row>
    <row r="57" spans="1:30" x14ac:dyDescent="0.35">
      <c r="A57" s="84">
        <v>42748</v>
      </c>
      <c r="B57">
        <v>36</v>
      </c>
      <c r="C57">
        <v>36.474997999999999</v>
      </c>
      <c r="D57">
        <v>35.880001</v>
      </c>
      <c r="E57">
        <v>36.305</v>
      </c>
      <c r="F57">
        <v>35.714168999999998</v>
      </c>
      <c r="G57">
        <v>38453300</v>
      </c>
      <c r="I57" s="27">
        <v>54</v>
      </c>
      <c r="J57" s="9">
        <f t="shared" si="2"/>
        <v>1.6524685213446768E-2</v>
      </c>
      <c r="K57" s="5">
        <f t="shared" si="3"/>
        <v>1.0165246852134469</v>
      </c>
      <c r="M57" s="27">
        <v>54</v>
      </c>
      <c r="N57" s="9">
        <f t="shared" si="7"/>
        <v>1.6661972994108258E-2</v>
      </c>
      <c r="O57" s="5">
        <f t="shared" si="4"/>
        <v>1.0166619729941082</v>
      </c>
      <c r="W57" s="27">
        <v>54</v>
      </c>
      <c r="X57" s="9">
        <f t="shared" si="8"/>
        <v>0</v>
      </c>
      <c r="Y57" s="5">
        <f t="shared" si="5"/>
        <v>0</v>
      </c>
      <c r="AD57" s="15">
        <f t="shared" si="6"/>
        <v>1.2312963417011177E-2</v>
      </c>
    </row>
    <row r="58" spans="1:30" x14ac:dyDescent="0.35">
      <c r="A58" s="84">
        <v>42755</v>
      </c>
      <c r="B58">
        <v>36.534999999999997</v>
      </c>
      <c r="C58">
        <v>38.435001</v>
      </c>
      <c r="D58">
        <v>36.369999</v>
      </c>
      <c r="E58">
        <v>37.75</v>
      </c>
      <c r="F58">
        <v>37.135654000000002</v>
      </c>
      <c r="G58">
        <v>69133100</v>
      </c>
      <c r="I58" s="27">
        <v>55</v>
      </c>
      <c r="J58" s="9">
        <f t="shared" si="2"/>
        <v>3.9030031582387492E-2</v>
      </c>
      <c r="K58" s="5">
        <f t="shared" si="3"/>
        <v>1.0390300315823875</v>
      </c>
      <c r="M58" s="27">
        <v>55</v>
      </c>
      <c r="N58" s="9">
        <f t="shared" si="7"/>
        <v>3.9801710071988634E-2</v>
      </c>
      <c r="O58" s="5">
        <f t="shared" si="4"/>
        <v>1.0398017100719887</v>
      </c>
      <c r="W58" s="27">
        <v>55</v>
      </c>
      <c r="X58" s="9">
        <f t="shared" si="8"/>
        <v>0</v>
      </c>
      <c r="Y58" s="5">
        <f t="shared" si="5"/>
        <v>0</v>
      </c>
      <c r="AD58" s="15">
        <f t="shared" si="6"/>
        <v>3.4818309785951899E-2</v>
      </c>
    </row>
    <row r="59" spans="1:30" x14ac:dyDescent="0.35">
      <c r="A59" s="84">
        <v>42762</v>
      </c>
      <c r="B59">
        <v>37.744999</v>
      </c>
      <c r="C59">
        <v>38.095001000000003</v>
      </c>
      <c r="D59">
        <v>37.235000999999997</v>
      </c>
      <c r="E59">
        <v>37.544998</v>
      </c>
      <c r="F59">
        <v>36.933990000000001</v>
      </c>
      <c r="G59">
        <v>54993000</v>
      </c>
      <c r="I59" s="26">
        <v>56</v>
      </c>
      <c r="J59" s="9">
        <f t="shared" si="2"/>
        <v>-5.4452671135716939E-3</v>
      </c>
      <c r="K59" s="5">
        <f t="shared" si="3"/>
        <v>0.99455473288642826</v>
      </c>
      <c r="M59" s="26">
        <v>56</v>
      </c>
      <c r="N59" s="9">
        <f t="shared" si="7"/>
        <v>-5.4304685195526899E-3</v>
      </c>
      <c r="O59" s="5">
        <f t="shared" si="4"/>
        <v>0.99456953148044736</v>
      </c>
      <c r="W59" s="26">
        <v>56</v>
      </c>
      <c r="X59" s="9">
        <f t="shared" si="8"/>
        <v>-9.6569889100072848E-3</v>
      </c>
      <c r="Y59" s="5">
        <f t="shared" si="5"/>
        <v>9.3257434808003681E-5</v>
      </c>
      <c r="AD59" s="15">
        <f t="shared" si="6"/>
        <v>9.6569889100072848E-3</v>
      </c>
    </row>
    <row r="60" spans="1:30" x14ac:dyDescent="0.35">
      <c r="A60" s="84">
        <v>42769</v>
      </c>
      <c r="B60">
        <v>37.650002000000001</v>
      </c>
      <c r="C60">
        <v>37.724997999999999</v>
      </c>
      <c r="D60">
        <v>37.224997999999999</v>
      </c>
      <c r="E60">
        <v>37.514999000000003</v>
      </c>
      <c r="F60">
        <v>36.904476000000003</v>
      </c>
      <c r="G60">
        <v>37214000</v>
      </c>
      <c r="I60" s="26">
        <v>57</v>
      </c>
      <c r="J60" s="9">
        <f t="shared" si="2"/>
        <v>-7.994207672678054E-4</v>
      </c>
      <c r="K60" s="5">
        <f t="shared" si="3"/>
        <v>0.9992005792327322</v>
      </c>
      <c r="M60" s="26">
        <v>57</v>
      </c>
      <c r="N60" s="9">
        <f t="shared" si="7"/>
        <v>-7.9910131561737379E-4</v>
      </c>
      <c r="O60" s="5">
        <f t="shared" si="4"/>
        <v>0.99920089868438267</v>
      </c>
      <c r="W60" s="26">
        <v>57</v>
      </c>
      <c r="X60" s="9">
        <f t="shared" si="8"/>
        <v>-5.0111425637033961E-3</v>
      </c>
      <c r="Y60" s="5">
        <f t="shared" si="5"/>
        <v>2.5111549793759846E-5</v>
      </c>
      <c r="AD60" s="15">
        <f t="shared" si="6"/>
        <v>5.0111425637033961E-3</v>
      </c>
    </row>
    <row r="61" spans="1:30" x14ac:dyDescent="0.35">
      <c r="A61" s="84">
        <v>42776</v>
      </c>
      <c r="B61">
        <v>37.494999</v>
      </c>
      <c r="C61">
        <v>38.330002</v>
      </c>
      <c r="D61">
        <v>37.400002000000001</v>
      </c>
      <c r="E61">
        <v>37.994999</v>
      </c>
      <c r="F61">
        <v>37.376666999999998</v>
      </c>
      <c r="G61">
        <v>39511600</v>
      </c>
      <c r="I61" s="26">
        <v>58</v>
      </c>
      <c r="J61" s="9">
        <f t="shared" si="2"/>
        <v>1.2713788219758503E-2</v>
      </c>
      <c r="K61" s="5">
        <f t="shared" si="3"/>
        <v>1.0127137882197585</v>
      </c>
      <c r="M61" s="26">
        <v>58</v>
      </c>
      <c r="N61" s="9">
        <f t="shared" si="7"/>
        <v>1.2794952026957247E-2</v>
      </c>
      <c r="O61" s="5">
        <f t="shared" si="4"/>
        <v>1.0127949520269572</v>
      </c>
      <c r="W61" s="26">
        <v>58</v>
      </c>
      <c r="X61" s="9">
        <f t="shared" si="8"/>
        <v>0</v>
      </c>
      <c r="Y61" s="5">
        <f t="shared" si="5"/>
        <v>0</v>
      </c>
      <c r="AD61" s="15">
        <f t="shared" si="6"/>
        <v>8.5020664233229123E-3</v>
      </c>
    </row>
    <row r="62" spans="1:30" x14ac:dyDescent="0.35">
      <c r="A62" s="84">
        <v>42783</v>
      </c>
      <c r="B62">
        <v>37.970001000000003</v>
      </c>
      <c r="C62">
        <v>38.220001000000003</v>
      </c>
      <c r="D62">
        <v>37.409999999999997</v>
      </c>
      <c r="E62">
        <v>37.650002000000001</v>
      </c>
      <c r="F62">
        <v>37.037281</v>
      </c>
      <c r="G62">
        <v>49740700</v>
      </c>
      <c r="I62" s="27">
        <v>59</v>
      </c>
      <c r="J62" s="9">
        <f t="shared" si="2"/>
        <v>-9.1216327667857037E-3</v>
      </c>
      <c r="K62" s="5">
        <f t="shared" si="3"/>
        <v>0.99087836723321432</v>
      </c>
      <c r="M62" s="27">
        <v>59</v>
      </c>
      <c r="N62" s="9">
        <f t="shared" si="7"/>
        <v>-9.080156879691749E-3</v>
      </c>
      <c r="O62" s="5">
        <f t="shared" si="4"/>
        <v>0.99091984312030823</v>
      </c>
      <c r="W62" s="27">
        <v>59</v>
      </c>
      <c r="X62" s="9">
        <f t="shared" si="8"/>
        <v>-1.3333354563221295E-2</v>
      </c>
      <c r="Y62" s="5">
        <f t="shared" si="5"/>
        <v>1.7777834390857411E-4</v>
      </c>
      <c r="AD62" s="15">
        <f t="shared" si="6"/>
        <v>1.3333354563221295E-2</v>
      </c>
    </row>
    <row r="63" spans="1:30" x14ac:dyDescent="0.35">
      <c r="A63" s="84">
        <v>42790</v>
      </c>
      <c r="B63">
        <v>37.720001000000003</v>
      </c>
      <c r="C63">
        <v>37.900002000000001</v>
      </c>
      <c r="D63">
        <v>37.18</v>
      </c>
      <c r="E63">
        <v>37.450001</v>
      </c>
      <c r="F63">
        <v>36.840538000000002</v>
      </c>
      <c r="G63">
        <v>65596300</v>
      </c>
      <c r="I63" s="27">
        <v>60</v>
      </c>
      <c r="J63" s="9">
        <f t="shared" si="2"/>
        <v>-5.3261849840009748E-3</v>
      </c>
      <c r="K63" s="5">
        <f t="shared" si="3"/>
        <v>0.99467381501599905</v>
      </c>
      <c r="M63" s="27">
        <v>60</v>
      </c>
      <c r="N63" s="9">
        <f t="shared" si="7"/>
        <v>-5.3120260096846169E-3</v>
      </c>
      <c r="O63" s="5">
        <f t="shared" si="4"/>
        <v>0.99468797399031539</v>
      </c>
      <c r="W63" s="27">
        <v>60</v>
      </c>
      <c r="X63" s="9">
        <f t="shared" si="8"/>
        <v>-9.5379067804365648E-3</v>
      </c>
      <c r="Y63" s="5">
        <f t="shared" si="5"/>
        <v>9.0971665752297793E-5</v>
      </c>
      <c r="AD63" s="15">
        <f t="shared" si="6"/>
        <v>9.5379067804365648E-3</v>
      </c>
    </row>
    <row r="64" spans="1:30" x14ac:dyDescent="0.35">
      <c r="A64" s="84">
        <v>42797</v>
      </c>
      <c r="B64">
        <v>37.459999000000003</v>
      </c>
      <c r="C64">
        <v>37.639999000000003</v>
      </c>
      <c r="D64">
        <v>36.900002000000001</v>
      </c>
      <c r="E64">
        <v>37.380001</v>
      </c>
      <c r="F64">
        <v>36.771670999999998</v>
      </c>
      <c r="G64">
        <v>63208200</v>
      </c>
      <c r="I64" s="26">
        <v>61</v>
      </c>
      <c r="J64" s="9">
        <f t="shared" si="2"/>
        <v>-1.8710760355397527E-3</v>
      </c>
      <c r="K64" s="5">
        <f t="shared" si="3"/>
        <v>0.99812892396446029</v>
      </c>
      <c r="M64" s="26">
        <v>61</v>
      </c>
      <c r="N64" s="9">
        <f t="shared" si="7"/>
        <v>-1.8693266640135507E-3</v>
      </c>
      <c r="O64" s="5">
        <f t="shared" si="4"/>
        <v>0.99813067333598648</v>
      </c>
      <c r="W64" s="26">
        <v>61</v>
      </c>
      <c r="X64" s="9">
        <f t="shared" si="8"/>
        <v>-6.0827978319753437E-3</v>
      </c>
      <c r="Y64" s="5">
        <f t="shared" si="5"/>
        <v>3.700042946468394E-5</v>
      </c>
      <c r="AD64" s="15">
        <f t="shared" si="6"/>
        <v>6.0827978319753437E-3</v>
      </c>
    </row>
    <row r="65" spans="1:30" x14ac:dyDescent="0.35">
      <c r="A65" s="84">
        <v>42804</v>
      </c>
      <c r="B65">
        <v>37.599997999999999</v>
      </c>
      <c r="C65">
        <v>37.990001999999997</v>
      </c>
      <c r="D65">
        <v>37.130001</v>
      </c>
      <c r="E65">
        <v>37.68</v>
      </c>
      <c r="F65">
        <v>37.066794999999999</v>
      </c>
      <c r="G65">
        <v>57189800</v>
      </c>
      <c r="I65" s="26">
        <v>62</v>
      </c>
      <c r="J65" s="9">
        <f t="shared" si="2"/>
        <v>7.9938164360215929E-3</v>
      </c>
      <c r="K65" s="5">
        <f t="shared" si="3"/>
        <v>1.0079938164360216</v>
      </c>
      <c r="M65" s="26">
        <v>62</v>
      </c>
      <c r="N65" s="9">
        <f t="shared" si="7"/>
        <v>8.0258522926521698E-3</v>
      </c>
      <c r="O65" s="5">
        <f t="shared" si="4"/>
        <v>1.0080258522926522</v>
      </c>
      <c r="W65" s="26">
        <v>62</v>
      </c>
      <c r="X65" s="9">
        <f t="shared" si="8"/>
        <v>0</v>
      </c>
      <c r="Y65" s="5">
        <f t="shared" si="5"/>
        <v>0</v>
      </c>
      <c r="AD65" s="15">
        <f t="shared" si="6"/>
        <v>3.7820946395860019E-3</v>
      </c>
    </row>
    <row r="66" spans="1:30" x14ac:dyDescent="0.35">
      <c r="A66" s="84">
        <v>42811</v>
      </c>
      <c r="B66">
        <v>37.869999</v>
      </c>
      <c r="C66">
        <v>37.959999000000003</v>
      </c>
      <c r="D66">
        <v>36.810001</v>
      </c>
      <c r="E66">
        <v>37.220001000000003</v>
      </c>
      <c r="F66">
        <v>36.614280999999998</v>
      </c>
      <c r="G66">
        <v>85330600</v>
      </c>
      <c r="I66" s="26">
        <v>63</v>
      </c>
      <c r="J66" s="9">
        <f t="shared" si="2"/>
        <v>-1.22831998132556E-2</v>
      </c>
      <c r="K66" s="5">
        <f t="shared" si="3"/>
        <v>0.98771680018674435</v>
      </c>
      <c r="M66" s="26">
        <v>63</v>
      </c>
      <c r="N66" s="9">
        <f t="shared" si="7"/>
        <v>-1.2208069243645175E-2</v>
      </c>
      <c r="O66" s="5">
        <f t="shared" si="4"/>
        <v>0.98779193075635485</v>
      </c>
      <c r="W66" s="26">
        <v>63</v>
      </c>
      <c r="X66" s="9">
        <f t="shared" si="8"/>
        <v>-1.6494921609691189E-2</v>
      </c>
      <c r="Y66" s="5">
        <f t="shared" si="5"/>
        <v>2.7208243890985739E-4</v>
      </c>
      <c r="AD66" s="15">
        <f t="shared" si="6"/>
        <v>1.6494921609691189E-2</v>
      </c>
    </row>
    <row r="67" spans="1:30" x14ac:dyDescent="0.35">
      <c r="A67" s="84">
        <v>42818</v>
      </c>
      <c r="B67">
        <v>37.240001999999997</v>
      </c>
      <c r="C67">
        <v>37.57</v>
      </c>
      <c r="D67">
        <v>36.689999</v>
      </c>
      <c r="E67">
        <v>37.509998000000003</v>
      </c>
      <c r="F67">
        <v>36.899554999999999</v>
      </c>
      <c r="G67">
        <v>66318200</v>
      </c>
      <c r="I67" s="27">
        <v>64</v>
      </c>
      <c r="J67" s="9">
        <f t="shared" si="2"/>
        <v>7.7611357938283951E-3</v>
      </c>
      <c r="K67" s="5">
        <f t="shared" si="3"/>
        <v>1.0077611357938283</v>
      </c>
      <c r="M67" s="27">
        <v>64</v>
      </c>
      <c r="N67" s="9">
        <f t="shared" si="7"/>
        <v>7.791331475278762E-3</v>
      </c>
      <c r="O67" s="5">
        <f t="shared" si="4"/>
        <v>1.0077913314752787</v>
      </c>
      <c r="W67" s="27">
        <v>64</v>
      </c>
      <c r="X67" s="9">
        <f t="shared" si="8"/>
        <v>0</v>
      </c>
      <c r="Y67" s="5">
        <f t="shared" si="5"/>
        <v>0</v>
      </c>
      <c r="AD67" s="15">
        <f t="shared" si="6"/>
        <v>3.5494139973928042E-3</v>
      </c>
    </row>
    <row r="68" spans="1:30" x14ac:dyDescent="0.35">
      <c r="A68" s="84">
        <v>42825</v>
      </c>
      <c r="B68">
        <v>37.419998</v>
      </c>
      <c r="C68">
        <v>38.349997999999999</v>
      </c>
      <c r="D68">
        <v>37.240001999999997</v>
      </c>
      <c r="E68">
        <v>38.130001</v>
      </c>
      <c r="F68">
        <v>37.509467999999998</v>
      </c>
      <c r="G68">
        <v>86676300</v>
      </c>
      <c r="I68" s="27">
        <v>65</v>
      </c>
      <c r="J68" s="9">
        <f t="shared" si="2"/>
        <v>1.6393889755486293E-2</v>
      </c>
      <c r="K68" s="5">
        <f t="shared" si="3"/>
        <v>1.0163938897554863</v>
      </c>
      <c r="M68" s="27">
        <v>65</v>
      </c>
      <c r="N68" s="9">
        <f t="shared" ref="N68:N99" si="9">(F68-F67)/F67</f>
        <v>1.6529006921628155E-2</v>
      </c>
      <c r="O68" s="5">
        <f t="shared" si="4"/>
        <v>1.0165290069216282</v>
      </c>
      <c r="W68" s="27">
        <v>65</v>
      </c>
      <c r="X68" s="9">
        <f t="shared" ref="X68:X99" si="10">IF(J68&lt;$R$3,(J68-$R$3),0)</f>
        <v>0</v>
      </c>
      <c r="Y68" s="5">
        <f t="shared" si="5"/>
        <v>0</v>
      </c>
      <c r="AD68" s="15">
        <f t="shared" si="6"/>
        <v>1.2182167959050702E-2</v>
      </c>
    </row>
    <row r="69" spans="1:30" x14ac:dyDescent="0.35">
      <c r="A69" s="84">
        <v>42832</v>
      </c>
      <c r="B69">
        <v>38.259998000000003</v>
      </c>
      <c r="C69">
        <v>38.270000000000003</v>
      </c>
      <c r="D69">
        <v>36.990001999999997</v>
      </c>
      <c r="E69">
        <v>37.139999000000003</v>
      </c>
      <c r="F69">
        <v>36.689793000000002</v>
      </c>
      <c r="G69">
        <v>82548300</v>
      </c>
      <c r="I69" s="26">
        <v>66</v>
      </c>
      <c r="J69" s="9">
        <f t="shared" ref="J69:J107" si="11">LN(F69/F68)</f>
        <v>-2.2094784621646626E-2</v>
      </c>
      <c r="K69" s="5">
        <f t="shared" ref="K69:K107" si="12">J69+1</f>
        <v>0.9779052153783534</v>
      </c>
      <c r="M69" s="26">
        <v>66</v>
      </c>
      <c r="N69" s="9">
        <f t="shared" si="9"/>
        <v>-2.1852482685171558E-2</v>
      </c>
      <c r="O69" s="5">
        <f t="shared" ref="O69:O107" si="13">N69+1</f>
        <v>0.97814751731482841</v>
      </c>
      <c r="W69" s="26">
        <v>66</v>
      </c>
      <c r="X69" s="9">
        <f t="shared" si="10"/>
        <v>-2.6306506418082215E-2</v>
      </c>
      <c r="Y69" s="5">
        <f t="shared" ref="Y69:Y107" si="14">X69^2</f>
        <v>6.9203227992460073E-4</v>
      </c>
      <c r="AD69" s="15">
        <f t="shared" ref="AD69:AD107" si="15">ABS(J69-$R$3)</f>
        <v>2.6306506418082215E-2</v>
      </c>
    </row>
    <row r="70" spans="1:30" x14ac:dyDescent="0.35">
      <c r="A70" s="84">
        <v>42839</v>
      </c>
      <c r="B70">
        <v>37.299999</v>
      </c>
      <c r="C70">
        <v>38.119999</v>
      </c>
      <c r="D70">
        <v>37.049999</v>
      </c>
      <c r="E70">
        <v>38</v>
      </c>
      <c r="F70">
        <v>37.539371000000003</v>
      </c>
      <c r="G70">
        <v>70271700</v>
      </c>
      <c r="I70" s="26">
        <v>67</v>
      </c>
      <c r="J70" s="9">
        <f t="shared" si="11"/>
        <v>2.2891679070139632E-2</v>
      </c>
      <c r="K70" s="5">
        <f t="shared" si="12"/>
        <v>1.0228916790701397</v>
      </c>
      <c r="M70" s="26">
        <v>67</v>
      </c>
      <c r="N70" s="9">
        <f t="shared" si="9"/>
        <v>2.315570436715195E-2</v>
      </c>
      <c r="O70" s="5">
        <f t="shared" si="13"/>
        <v>1.023155704367152</v>
      </c>
      <c r="W70" s="26">
        <v>67</v>
      </c>
      <c r="X70" s="9">
        <f t="shared" si="10"/>
        <v>0</v>
      </c>
      <c r="Y70" s="5">
        <f t="shared" si="14"/>
        <v>0</v>
      </c>
      <c r="AD70" s="15">
        <f t="shared" si="15"/>
        <v>1.8679957273704043E-2</v>
      </c>
    </row>
    <row r="71" spans="1:30" x14ac:dyDescent="0.35">
      <c r="A71" s="84">
        <v>42846</v>
      </c>
      <c r="B71">
        <v>37.970001000000003</v>
      </c>
      <c r="C71">
        <v>40.619999</v>
      </c>
      <c r="D71">
        <v>37.93</v>
      </c>
      <c r="E71">
        <v>39.590000000000003</v>
      </c>
      <c r="F71">
        <v>39.110100000000003</v>
      </c>
      <c r="G71">
        <v>116301900</v>
      </c>
      <c r="I71" s="26">
        <v>68</v>
      </c>
      <c r="J71" s="9">
        <f t="shared" si="11"/>
        <v>4.0990470097828066E-2</v>
      </c>
      <c r="K71" s="5">
        <f t="shared" si="12"/>
        <v>1.0409904700978281</v>
      </c>
      <c r="M71" s="26">
        <v>68</v>
      </c>
      <c r="N71" s="9">
        <f t="shared" si="9"/>
        <v>4.1842176844145838E-2</v>
      </c>
      <c r="O71" s="5">
        <f t="shared" si="13"/>
        <v>1.0418421768441459</v>
      </c>
      <c r="W71" s="26">
        <v>68</v>
      </c>
      <c r="X71" s="9">
        <f t="shared" si="10"/>
        <v>0</v>
      </c>
      <c r="Y71" s="5">
        <f t="shared" si="14"/>
        <v>0</v>
      </c>
      <c r="AD71" s="15">
        <f t="shared" si="15"/>
        <v>3.6778748301392473E-2</v>
      </c>
    </row>
    <row r="72" spans="1:30" x14ac:dyDescent="0.35">
      <c r="A72" s="84">
        <v>42853</v>
      </c>
      <c r="B72">
        <v>39.5</v>
      </c>
      <c r="C72">
        <v>39.540000999999997</v>
      </c>
      <c r="D72">
        <v>37.909999999999997</v>
      </c>
      <c r="E72">
        <v>38.290000999999997</v>
      </c>
      <c r="F72">
        <v>37.825859000000001</v>
      </c>
      <c r="G72">
        <v>93882500</v>
      </c>
      <c r="I72" s="27">
        <v>69</v>
      </c>
      <c r="J72" s="9">
        <f t="shared" si="11"/>
        <v>-3.3387776390435601E-2</v>
      </c>
      <c r="K72" s="5">
        <f t="shared" si="12"/>
        <v>0.96661222360956445</v>
      </c>
      <c r="M72" s="27">
        <v>69</v>
      </c>
      <c r="N72" s="9">
        <f t="shared" si="9"/>
        <v>-3.28365562859722E-2</v>
      </c>
      <c r="O72" s="5">
        <f t="shared" si="13"/>
        <v>0.96716344371402785</v>
      </c>
      <c r="W72" s="27">
        <v>69</v>
      </c>
      <c r="X72" s="9">
        <f t="shared" si="10"/>
        <v>-3.7599498186871194E-2</v>
      </c>
      <c r="Y72" s="5">
        <f t="shared" si="14"/>
        <v>1.4137222639045302E-3</v>
      </c>
      <c r="AD72" s="15">
        <f t="shared" si="15"/>
        <v>3.7599498186871194E-2</v>
      </c>
    </row>
    <row r="73" spans="1:30" x14ac:dyDescent="0.35">
      <c r="A73" s="84">
        <v>42860</v>
      </c>
      <c r="B73">
        <v>38.529998999999997</v>
      </c>
      <c r="C73">
        <v>39.360000999999997</v>
      </c>
      <c r="D73">
        <v>38.279998999999997</v>
      </c>
      <c r="E73">
        <v>39.259998000000003</v>
      </c>
      <c r="F73">
        <v>38.784095999999998</v>
      </c>
      <c r="G73">
        <v>73770900</v>
      </c>
      <c r="I73" s="27">
        <v>70</v>
      </c>
      <c r="J73" s="9">
        <f t="shared" si="11"/>
        <v>2.5017296426771488E-2</v>
      </c>
      <c r="K73" s="5">
        <f t="shared" si="12"/>
        <v>1.0250172964267714</v>
      </c>
      <c r="M73" s="27">
        <v>70</v>
      </c>
      <c r="N73" s="9">
        <f t="shared" si="9"/>
        <v>2.5332854965699439E-2</v>
      </c>
      <c r="O73" s="5">
        <f t="shared" si="13"/>
        <v>1.0253328549656995</v>
      </c>
      <c r="W73" s="27">
        <v>70</v>
      </c>
      <c r="X73" s="9">
        <f t="shared" si="10"/>
        <v>0</v>
      </c>
      <c r="Y73" s="5">
        <f t="shared" si="14"/>
        <v>0</v>
      </c>
      <c r="AD73" s="15">
        <f t="shared" si="15"/>
        <v>2.0805574630335895E-2</v>
      </c>
    </row>
    <row r="74" spans="1:30" x14ac:dyDescent="0.35">
      <c r="A74" s="84">
        <v>42867</v>
      </c>
      <c r="B74">
        <v>39.220001000000003</v>
      </c>
      <c r="C74">
        <v>39.229999999999997</v>
      </c>
      <c r="D74">
        <v>37.919998</v>
      </c>
      <c r="E74">
        <v>38.669998</v>
      </c>
      <c r="F74">
        <v>38.201248</v>
      </c>
      <c r="G74">
        <v>84705100</v>
      </c>
      <c r="I74" s="26">
        <v>71</v>
      </c>
      <c r="J74" s="9">
        <f t="shared" si="11"/>
        <v>-1.5142080455370891E-2</v>
      </c>
      <c r="K74" s="5">
        <f t="shared" si="12"/>
        <v>0.98485791954462909</v>
      </c>
      <c r="M74" s="26">
        <v>71</v>
      </c>
      <c r="N74" s="9">
        <f t="shared" si="9"/>
        <v>-1.5028015607222056E-2</v>
      </c>
      <c r="O74" s="5">
        <f t="shared" si="13"/>
        <v>0.984971984392778</v>
      </c>
      <c r="W74" s="26">
        <v>71</v>
      </c>
      <c r="X74" s="9">
        <f t="shared" si="10"/>
        <v>-1.9353802251806482E-2</v>
      </c>
      <c r="Y74" s="5">
        <f t="shared" si="14"/>
        <v>3.7456966160202967E-4</v>
      </c>
      <c r="AD74" s="15">
        <f t="shared" si="15"/>
        <v>1.9353802251806482E-2</v>
      </c>
    </row>
    <row r="75" spans="1:30" x14ac:dyDescent="0.35">
      <c r="A75" s="84">
        <v>42874</v>
      </c>
      <c r="B75">
        <v>38.330002</v>
      </c>
      <c r="C75">
        <v>40.799999</v>
      </c>
      <c r="D75">
        <v>38.200001</v>
      </c>
      <c r="E75">
        <v>40.340000000000003</v>
      </c>
      <c r="F75">
        <v>39.851008999999998</v>
      </c>
      <c r="G75">
        <v>99462500</v>
      </c>
      <c r="I75" s="26">
        <v>72</v>
      </c>
      <c r="J75" s="9">
        <f t="shared" si="11"/>
        <v>4.227953962955161E-2</v>
      </c>
      <c r="K75" s="5">
        <f t="shared" si="12"/>
        <v>1.0422795396295517</v>
      </c>
      <c r="M75" s="26">
        <v>72</v>
      </c>
      <c r="N75" s="9">
        <f t="shared" si="9"/>
        <v>4.3186049837952885E-2</v>
      </c>
      <c r="O75" s="5">
        <f t="shared" si="13"/>
        <v>1.0431860498379528</v>
      </c>
      <c r="W75" s="26">
        <v>72</v>
      </c>
      <c r="X75" s="9">
        <f t="shared" si="10"/>
        <v>0</v>
      </c>
      <c r="Y75" s="5">
        <f t="shared" si="14"/>
        <v>0</v>
      </c>
      <c r="AD75" s="15">
        <f t="shared" si="15"/>
        <v>3.8067817833116017E-2</v>
      </c>
    </row>
    <row r="76" spans="1:30" x14ac:dyDescent="0.35">
      <c r="A76" s="84">
        <v>42881</v>
      </c>
      <c r="B76">
        <v>40.209999000000003</v>
      </c>
      <c r="C76">
        <v>41.830002</v>
      </c>
      <c r="D76">
        <v>40.209999000000003</v>
      </c>
      <c r="E76">
        <v>41.66</v>
      </c>
      <c r="F76">
        <v>41.155006</v>
      </c>
      <c r="G76">
        <v>87969300</v>
      </c>
      <c r="I76" s="26">
        <v>73</v>
      </c>
      <c r="J76" s="9">
        <f t="shared" si="11"/>
        <v>3.2197847349410398E-2</v>
      </c>
      <c r="K76" s="5">
        <f t="shared" si="12"/>
        <v>1.0321978473494104</v>
      </c>
      <c r="M76" s="26">
        <v>73</v>
      </c>
      <c r="N76" s="9">
        <f t="shared" si="9"/>
        <v>3.2721806366308129E-2</v>
      </c>
      <c r="O76" s="5">
        <f t="shared" si="13"/>
        <v>1.0327218063663082</v>
      </c>
      <c r="W76" s="26">
        <v>73</v>
      </c>
      <c r="X76" s="9">
        <f t="shared" si="10"/>
        <v>0</v>
      </c>
      <c r="Y76" s="5">
        <f t="shared" si="14"/>
        <v>0</v>
      </c>
      <c r="AD76" s="15">
        <f t="shared" si="15"/>
        <v>2.7986125552974805E-2</v>
      </c>
    </row>
    <row r="77" spans="1:30" x14ac:dyDescent="0.35">
      <c r="A77" s="84">
        <v>42888</v>
      </c>
      <c r="B77">
        <v>41.700001</v>
      </c>
      <c r="C77">
        <v>42.18</v>
      </c>
      <c r="D77">
        <v>40.729999999999997</v>
      </c>
      <c r="E77">
        <v>40.939999</v>
      </c>
      <c r="F77">
        <v>40.443733000000002</v>
      </c>
      <c r="G77">
        <v>82822000</v>
      </c>
      <c r="I77" s="27">
        <v>74</v>
      </c>
      <c r="J77" s="9">
        <f t="shared" si="11"/>
        <v>-1.7433872728438403E-2</v>
      </c>
      <c r="K77" s="5">
        <f t="shared" si="12"/>
        <v>0.98256612727156156</v>
      </c>
      <c r="M77" s="27">
        <v>74</v>
      </c>
      <c r="N77" s="9">
        <f t="shared" si="9"/>
        <v>-1.7282782075162338E-2</v>
      </c>
      <c r="O77" s="5">
        <f t="shared" si="13"/>
        <v>0.98271721792483768</v>
      </c>
      <c r="W77" s="27">
        <v>74</v>
      </c>
      <c r="X77" s="9">
        <f t="shared" si="10"/>
        <v>-2.1645594524873996E-2</v>
      </c>
      <c r="Y77" s="5">
        <f t="shared" si="14"/>
        <v>4.6853176233525509E-4</v>
      </c>
      <c r="AD77" s="15">
        <f t="shared" si="15"/>
        <v>2.1645594524873996E-2</v>
      </c>
    </row>
    <row r="78" spans="1:30" x14ac:dyDescent="0.35">
      <c r="A78" s="84">
        <v>42895</v>
      </c>
      <c r="B78">
        <v>40.919998</v>
      </c>
      <c r="C78">
        <v>41.52</v>
      </c>
      <c r="D78">
        <v>40.479999999999997</v>
      </c>
      <c r="E78">
        <v>41.439999</v>
      </c>
      <c r="F78">
        <v>40.937671999999999</v>
      </c>
      <c r="G78">
        <v>72026100</v>
      </c>
      <c r="I78" s="27">
        <v>75</v>
      </c>
      <c r="J78" s="9">
        <f t="shared" si="11"/>
        <v>1.2139015426898608E-2</v>
      </c>
      <c r="K78" s="5">
        <f t="shared" si="12"/>
        <v>1.0121390154268985</v>
      </c>
      <c r="M78" s="27">
        <v>75</v>
      </c>
      <c r="N78" s="9">
        <f t="shared" si="9"/>
        <v>1.2212992307114614E-2</v>
      </c>
      <c r="O78" s="5">
        <f t="shared" si="13"/>
        <v>1.0122129923071146</v>
      </c>
      <c r="W78" s="27">
        <v>75</v>
      </c>
      <c r="X78" s="9">
        <f t="shared" si="10"/>
        <v>0</v>
      </c>
      <c r="Y78" s="5">
        <f t="shared" si="14"/>
        <v>0</v>
      </c>
      <c r="AD78" s="15">
        <f t="shared" si="15"/>
        <v>7.927293630463017E-3</v>
      </c>
    </row>
    <row r="79" spans="1:30" x14ac:dyDescent="0.35">
      <c r="A79" s="84">
        <v>42902</v>
      </c>
      <c r="B79">
        <v>41.169998</v>
      </c>
      <c r="C79">
        <v>41.919998</v>
      </c>
      <c r="D79">
        <v>39.919998</v>
      </c>
      <c r="E79">
        <v>39.939999</v>
      </c>
      <c r="F79">
        <v>39.455852999999998</v>
      </c>
      <c r="G79">
        <v>109193900</v>
      </c>
      <c r="I79" s="26">
        <v>76</v>
      </c>
      <c r="J79" s="9">
        <f t="shared" si="11"/>
        <v>-3.6868313607468124E-2</v>
      </c>
      <c r="K79" s="5">
        <f t="shared" si="12"/>
        <v>0.96313168639253188</v>
      </c>
      <c r="M79" s="26">
        <v>76</v>
      </c>
      <c r="N79" s="9">
        <f t="shared" si="9"/>
        <v>-3.6196953261045266E-2</v>
      </c>
      <c r="O79" s="5">
        <f t="shared" si="13"/>
        <v>0.96380304673895478</v>
      </c>
      <c r="W79" s="26">
        <v>76</v>
      </c>
      <c r="X79" s="9">
        <f t="shared" si="10"/>
        <v>-4.1080035403903717E-2</v>
      </c>
      <c r="Y79" s="5">
        <f t="shared" si="14"/>
        <v>1.6875693087859828E-3</v>
      </c>
      <c r="AD79" s="15">
        <f t="shared" si="15"/>
        <v>4.1080035403903717E-2</v>
      </c>
    </row>
    <row r="80" spans="1:30" x14ac:dyDescent="0.35">
      <c r="A80" s="84">
        <v>42909</v>
      </c>
      <c r="B80">
        <v>39.93</v>
      </c>
      <c r="C80">
        <v>40</v>
      </c>
      <c r="D80">
        <v>38.279998999999997</v>
      </c>
      <c r="E80">
        <v>38.869999</v>
      </c>
      <c r="F80">
        <v>38.398826999999997</v>
      </c>
      <c r="G80">
        <v>113919000</v>
      </c>
      <c r="I80" s="26">
        <v>77</v>
      </c>
      <c r="J80" s="9">
        <f t="shared" si="11"/>
        <v>-2.7155489053777831E-2</v>
      </c>
      <c r="K80" s="5">
        <f t="shared" si="12"/>
        <v>0.97284451094622215</v>
      </c>
      <c r="M80" s="26">
        <v>77</v>
      </c>
      <c r="N80" s="9">
        <f t="shared" si="9"/>
        <v>-2.6790093728299335E-2</v>
      </c>
      <c r="O80" s="5">
        <f t="shared" si="13"/>
        <v>0.97320990627170068</v>
      </c>
      <c r="W80" s="26">
        <v>77</v>
      </c>
      <c r="X80" s="9">
        <f t="shared" si="10"/>
        <v>-3.136721085021342E-2</v>
      </c>
      <c r="Y80" s="5">
        <f t="shared" si="14"/>
        <v>9.8390191652174643E-4</v>
      </c>
      <c r="AD80" s="15">
        <f t="shared" si="15"/>
        <v>3.136721085021342E-2</v>
      </c>
    </row>
    <row r="81" spans="1:30" x14ac:dyDescent="0.35">
      <c r="A81" s="84">
        <v>42916</v>
      </c>
      <c r="B81">
        <v>39.130001</v>
      </c>
      <c r="C81">
        <v>39.25</v>
      </c>
      <c r="D81">
        <v>38.139999000000003</v>
      </c>
      <c r="E81">
        <v>38.25</v>
      </c>
      <c r="F81">
        <v>37.786343000000002</v>
      </c>
      <c r="G81">
        <v>63999300</v>
      </c>
      <c r="I81" s="26">
        <v>78</v>
      </c>
      <c r="J81" s="9">
        <f t="shared" si="11"/>
        <v>-1.607917120610175E-2</v>
      </c>
      <c r="K81" s="5">
        <f t="shared" si="12"/>
        <v>0.98392082879389831</v>
      </c>
      <c r="M81" s="26">
        <v>78</v>
      </c>
      <c r="N81" s="9">
        <f t="shared" si="9"/>
        <v>-1.5950591407388432E-2</v>
      </c>
      <c r="O81" s="5">
        <f t="shared" si="13"/>
        <v>0.98404940859261159</v>
      </c>
      <c r="W81" s="26">
        <v>78</v>
      </c>
      <c r="X81" s="9">
        <f t="shared" si="10"/>
        <v>-2.0290893002537343E-2</v>
      </c>
      <c r="Y81" s="5">
        <f t="shared" si="14"/>
        <v>4.1172033884041891E-4</v>
      </c>
      <c r="AD81" s="15">
        <f t="shared" si="15"/>
        <v>2.0290893002537343E-2</v>
      </c>
    </row>
    <row r="82" spans="1:30" x14ac:dyDescent="0.35">
      <c r="A82" s="84">
        <v>42923</v>
      </c>
      <c r="B82">
        <v>38.299999</v>
      </c>
      <c r="C82">
        <v>39.360000999999997</v>
      </c>
      <c r="D82">
        <v>38.25</v>
      </c>
      <c r="E82">
        <v>39.310001</v>
      </c>
      <c r="F82">
        <v>38.991993000000001</v>
      </c>
      <c r="G82">
        <v>80420100</v>
      </c>
      <c r="I82" s="27">
        <v>79</v>
      </c>
      <c r="J82" s="9">
        <f t="shared" si="11"/>
        <v>3.1408576312815323E-2</v>
      </c>
      <c r="K82" s="5">
        <f t="shared" si="12"/>
        <v>1.0314085763128154</v>
      </c>
      <c r="M82" s="27">
        <v>79</v>
      </c>
      <c r="N82" s="9">
        <f t="shared" si="9"/>
        <v>3.1907030537461606E-2</v>
      </c>
      <c r="O82" s="5">
        <f t="shared" si="13"/>
        <v>1.0319070305374616</v>
      </c>
      <c r="W82" s="27">
        <v>79</v>
      </c>
      <c r="X82" s="9">
        <f t="shared" si="10"/>
        <v>0</v>
      </c>
      <c r="Y82" s="5">
        <f t="shared" si="14"/>
        <v>0</v>
      </c>
      <c r="AD82" s="15">
        <f t="shared" si="15"/>
        <v>2.719685451637973E-2</v>
      </c>
    </row>
    <row r="83" spans="1:30" x14ac:dyDescent="0.35">
      <c r="A83" s="84">
        <v>42930</v>
      </c>
      <c r="B83">
        <v>39.459999000000003</v>
      </c>
      <c r="C83">
        <v>39.700001</v>
      </c>
      <c r="D83">
        <v>38.619999</v>
      </c>
      <c r="E83">
        <v>39.490001999999997</v>
      </c>
      <c r="F83">
        <v>39.170532000000001</v>
      </c>
      <c r="G83">
        <v>68235000</v>
      </c>
      <c r="I83" s="27">
        <v>80</v>
      </c>
      <c r="J83" s="9">
        <f t="shared" si="11"/>
        <v>4.5684120495020292E-3</v>
      </c>
      <c r="K83" s="5">
        <f t="shared" si="12"/>
        <v>1.004568412049502</v>
      </c>
      <c r="M83" s="27">
        <v>80</v>
      </c>
      <c r="N83" s="9">
        <f t="shared" si="9"/>
        <v>4.5788631527503782E-3</v>
      </c>
      <c r="O83" s="5">
        <f t="shared" si="13"/>
        <v>1.0045788631527504</v>
      </c>
      <c r="W83" s="27">
        <v>80</v>
      </c>
      <c r="X83" s="9">
        <f t="shared" si="10"/>
        <v>0</v>
      </c>
      <c r="Y83" s="5">
        <f t="shared" si="14"/>
        <v>0</v>
      </c>
      <c r="AD83" s="15">
        <f t="shared" si="15"/>
        <v>3.5669025306643825E-4</v>
      </c>
    </row>
    <row r="84" spans="1:30" x14ac:dyDescent="0.35">
      <c r="A84" s="84">
        <v>42937</v>
      </c>
      <c r="B84">
        <v>39.380001</v>
      </c>
      <c r="C84">
        <v>40.25</v>
      </c>
      <c r="D84">
        <v>38.869999</v>
      </c>
      <c r="E84">
        <v>39.43</v>
      </c>
      <c r="F84">
        <v>39.111018999999999</v>
      </c>
      <c r="G84">
        <v>117541300</v>
      </c>
      <c r="I84" s="26">
        <v>81</v>
      </c>
      <c r="J84" s="9">
        <f t="shared" si="11"/>
        <v>-1.5204862628634245E-3</v>
      </c>
      <c r="K84" s="5">
        <f t="shared" si="12"/>
        <v>0.99847951373713661</v>
      </c>
      <c r="M84" s="26">
        <v>81</v>
      </c>
      <c r="N84" s="9">
        <f t="shared" si="9"/>
        <v>-1.519330909266246E-3</v>
      </c>
      <c r="O84" s="5">
        <f t="shared" si="13"/>
        <v>0.99848066909073374</v>
      </c>
      <c r="W84" s="26">
        <v>81</v>
      </c>
      <c r="X84" s="9">
        <f t="shared" si="10"/>
        <v>-5.7322080592990153E-3</v>
      </c>
      <c r="Y84" s="5">
        <f t="shared" si="14"/>
        <v>3.2858209235092586E-5</v>
      </c>
      <c r="AD84" s="15">
        <f t="shared" si="15"/>
        <v>5.7322080592990153E-3</v>
      </c>
    </row>
    <row r="85" spans="1:30" x14ac:dyDescent="0.35">
      <c r="A85" s="84">
        <v>42944</v>
      </c>
      <c r="B85">
        <v>39.349997999999999</v>
      </c>
      <c r="C85">
        <v>40.849997999999999</v>
      </c>
      <c r="D85">
        <v>39.139999000000003</v>
      </c>
      <c r="E85">
        <v>39.700001</v>
      </c>
      <c r="F85">
        <v>39.378833999999998</v>
      </c>
      <c r="G85">
        <v>99904800</v>
      </c>
      <c r="I85" s="26">
        <v>82</v>
      </c>
      <c r="J85" s="9">
        <f t="shared" si="11"/>
        <v>6.8242206886106483E-3</v>
      </c>
      <c r="K85" s="5">
        <f t="shared" si="12"/>
        <v>1.0068242206886107</v>
      </c>
      <c r="M85" s="26">
        <v>82</v>
      </c>
      <c r="N85" s="9">
        <f t="shared" si="9"/>
        <v>6.8475587404152986E-3</v>
      </c>
      <c r="O85" s="5">
        <f t="shared" si="13"/>
        <v>1.0068475587404153</v>
      </c>
      <c r="W85" s="26">
        <v>82</v>
      </c>
      <c r="X85" s="9">
        <f t="shared" si="10"/>
        <v>0</v>
      </c>
      <c r="Y85" s="5">
        <f t="shared" si="14"/>
        <v>0</v>
      </c>
      <c r="AD85" s="15">
        <f t="shared" si="15"/>
        <v>2.6124988921750573E-3</v>
      </c>
    </row>
    <row r="86" spans="1:30" x14ac:dyDescent="0.35">
      <c r="A86" s="84">
        <v>42951</v>
      </c>
      <c r="B86">
        <v>39.830002</v>
      </c>
      <c r="C86">
        <v>41.049999</v>
      </c>
      <c r="D86">
        <v>39.349997999999999</v>
      </c>
      <c r="E86">
        <v>40.729999999999997</v>
      </c>
      <c r="F86">
        <v>40.400500999999998</v>
      </c>
      <c r="G86">
        <v>75363800</v>
      </c>
      <c r="I86" s="26">
        <v>83</v>
      </c>
      <c r="J86" s="9">
        <f t="shared" si="11"/>
        <v>2.5613722046233134E-2</v>
      </c>
      <c r="K86" s="5">
        <f t="shared" si="12"/>
        <v>1.0256137220462331</v>
      </c>
      <c r="M86" s="26">
        <v>83</v>
      </c>
      <c r="N86" s="9">
        <f t="shared" si="9"/>
        <v>2.5944572152644257E-2</v>
      </c>
      <c r="O86" s="5">
        <f t="shared" si="13"/>
        <v>1.0259445721526443</v>
      </c>
      <c r="W86" s="26">
        <v>83</v>
      </c>
      <c r="X86" s="9">
        <f t="shared" si="10"/>
        <v>0</v>
      </c>
      <c r="Y86" s="5">
        <f t="shared" si="14"/>
        <v>0</v>
      </c>
      <c r="AD86" s="15">
        <f t="shared" si="15"/>
        <v>2.1402000249797541E-2</v>
      </c>
    </row>
    <row r="87" spans="1:30" x14ac:dyDescent="0.35">
      <c r="A87" s="84">
        <v>42958</v>
      </c>
      <c r="B87">
        <v>40.759998000000003</v>
      </c>
      <c r="C87">
        <v>41.990001999999997</v>
      </c>
      <c r="D87">
        <v>40.259998000000003</v>
      </c>
      <c r="E87">
        <v>40.270000000000003</v>
      </c>
      <c r="F87">
        <v>39.944220999999999</v>
      </c>
      <c r="G87">
        <v>75507400</v>
      </c>
      <c r="I87" s="27">
        <v>84</v>
      </c>
      <c r="J87" s="9">
        <f t="shared" si="11"/>
        <v>-1.1358179951464995E-2</v>
      </c>
      <c r="K87" s="5">
        <f t="shared" si="12"/>
        <v>0.98864182004853496</v>
      </c>
      <c r="M87" s="27">
        <v>84</v>
      </c>
      <c r="N87" s="9">
        <f t="shared" si="9"/>
        <v>-1.1293919350158544E-2</v>
      </c>
      <c r="O87" s="5">
        <f t="shared" si="13"/>
        <v>0.98870608064984145</v>
      </c>
      <c r="W87" s="27">
        <v>84</v>
      </c>
      <c r="X87" s="9">
        <f t="shared" si="10"/>
        <v>-1.5569901747900586E-2</v>
      </c>
      <c r="Y87" s="5">
        <f t="shared" si="14"/>
        <v>2.424218404392777E-4</v>
      </c>
      <c r="AD87" s="15">
        <f t="shared" si="15"/>
        <v>1.5569901747900586E-2</v>
      </c>
    </row>
    <row r="88" spans="1:30" x14ac:dyDescent="0.35">
      <c r="A88" s="84">
        <v>42965</v>
      </c>
      <c r="B88">
        <v>40.119999</v>
      </c>
      <c r="C88">
        <v>41.509998000000003</v>
      </c>
      <c r="D88">
        <v>40.009998000000003</v>
      </c>
      <c r="E88">
        <v>40.139999000000003</v>
      </c>
      <c r="F88">
        <v>39.815272999999998</v>
      </c>
      <c r="G88">
        <v>73920000</v>
      </c>
      <c r="I88" s="27">
        <v>85</v>
      </c>
      <c r="J88" s="9">
        <f t="shared" si="11"/>
        <v>-3.233423530651449E-3</v>
      </c>
      <c r="K88" s="5">
        <f t="shared" si="12"/>
        <v>0.99676657646934852</v>
      </c>
      <c r="M88" s="27">
        <v>85</v>
      </c>
      <c r="N88" s="9">
        <f t="shared" si="9"/>
        <v>-3.22820164649102E-3</v>
      </c>
      <c r="O88" s="5">
        <f t="shared" si="13"/>
        <v>0.99677179835350893</v>
      </c>
      <c r="W88" s="27">
        <v>85</v>
      </c>
      <c r="X88" s="9">
        <f t="shared" si="10"/>
        <v>-7.44514532708704E-3</v>
      </c>
      <c r="Y88" s="5">
        <f t="shared" si="14"/>
        <v>5.5430188941445988E-5</v>
      </c>
      <c r="AD88" s="15">
        <f t="shared" si="15"/>
        <v>7.44514532708704E-3</v>
      </c>
    </row>
    <row r="89" spans="1:30" x14ac:dyDescent="0.35">
      <c r="A89" s="84">
        <v>42972</v>
      </c>
      <c r="B89">
        <v>40.32</v>
      </c>
      <c r="C89">
        <v>40.98</v>
      </c>
      <c r="D89">
        <v>39.919998</v>
      </c>
      <c r="E89">
        <v>40.610000999999997</v>
      </c>
      <c r="F89">
        <v>40.281471000000003</v>
      </c>
      <c r="G89">
        <v>57061900</v>
      </c>
      <c r="I89" s="26">
        <v>86</v>
      </c>
      <c r="J89" s="9">
        <f t="shared" si="11"/>
        <v>1.1641004149799333E-2</v>
      </c>
      <c r="K89" s="5">
        <f t="shared" si="12"/>
        <v>1.0116410041497994</v>
      </c>
      <c r="M89" s="26">
        <v>86</v>
      </c>
      <c r="N89" s="9">
        <f t="shared" si="9"/>
        <v>1.1709024323404883E-2</v>
      </c>
      <c r="O89" s="5">
        <f t="shared" si="13"/>
        <v>1.0117090243234048</v>
      </c>
      <c r="W89" s="26">
        <v>86</v>
      </c>
      <c r="X89" s="9">
        <f t="shared" si="10"/>
        <v>0</v>
      </c>
      <c r="Y89" s="5">
        <f t="shared" si="14"/>
        <v>0</v>
      </c>
      <c r="AD89" s="15">
        <f t="shared" si="15"/>
        <v>7.4292823533637416E-3</v>
      </c>
    </row>
    <row r="90" spans="1:30" x14ac:dyDescent="0.35">
      <c r="A90" s="84">
        <v>42979</v>
      </c>
      <c r="B90">
        <v>40.770000000000003</v>
      </c>
      <c r="C90">
        <v>41.34</v>
      </c>
      <c r="D90">
        <v>38.209999000000003</v>
      </c>
      <c r="E90">
        <v>38.599997999999999</v>
      </c>
      <c r="F90">
        <v>38.287731000000001</v>
      </c>
      <c r="G90">
        <v>108015900</v>
      </c>
      <c r="I90" s="26">
        <v>87</v>
      </c>
      <c r="J90" s="9">
        <f t="shared" si="11"/>
        <v>-5.0762081106615738E-2</v>
      </c>
      <c r="K90" s="5">
        <f t="shared" si="12"/>
        <v>0.94923791889338427</v>
      </c>
      <c r="M90" s="26">
        <v>87</v>
      </c>
      <c r="N90" s="9">
        <f t="shared" si="9"/>
        <v>-4.9495213320288188E-2</v>
      </c>
      <c r="O90" s="5">
        <f t="shared" si="13"/>
        <v>0.95050478667971183</v>
      </c>
      <c r="W90" s="26">
        <v>87</v>
      </c>
      <c r="X90" s="9">
        <f t="shared" si="10"/>
        <v>-5.497380290305133E-2</v>
      </c>
      <c r="Y90" s="5">
        <f t="shared" si="14"/>
        <v>3.0221190056235348E-3</v>
      </c>
      <c r="AD90" s="15">
        <f t="shared" si="15"/>
        <v>5.497380290305133E-2</v>
      </c>
    </row>
    <row r="91" spans="1:30" x14ac:dyDescent="0.35">
      <c r="A91" s="84">
        <v>42986</v>
      </c>
      <c r="B91">
        <v>38.450001</v>
      </c>
      <c r="C91">
        <v>38.830002</v>
      </c>
      <c r="D91">
        <v>37.509998000000003</v>
      </c>
      <c r="E91">
        <v>37.599997999999999</v>
      </c>
      <c r="F91">
        <v>37.295822000000001</v>
      </c>
      <c r="G91">
        <v>170236800</v>
      </c>
      <c r="I91" s="26">
        <v>88</v>
      </c>
      <c r="J91" s="9">
        <f t="shared" si="11"/>
        <v>-2.6248195789139252E-2</v>
      </c>
      <c r="K91" s="5">
        <f t="shared" si="12"/>
        <v>0.97375180421086072</v>
      </c>
      <c r="M91" s="26">
        <v>88</v>
      </c>
      <c r="N91" s="9">
        <f t="shared" si="9"/>
        <v>-2.5906706250103974E-2</v>
      </c>
      <c r="O91" s="5">
        <f t="shared" si="13"/>
        <v>0.97409329374989606</v>
      </c>
      <c r="W91" s="26">
        <v>88</v>
      </c>
      <c r="X91" s="9">
        <f t="shared" si="10"/>
        <v>-3.0459917585574842E-2</v>
      </c>
      <c r="Y91" s="5">
        <f t="shared" si="14"/>
        <v>9.2780657932001144E-4</v>
      </c>
      <c r="AD91" s="15">
        <f t="shared" si="15"/>
        <v>3.0459917585574842E-2</v>
      </c>
    </row>
    <row r="92" spans="1:30" x14ac:dyDescent="0.35">
      <c r="A92" s="84">
        <v>42993</v>
      </c>
      <c r="B92">
        <v>37.549999</v>
      </c>
      <c r="C92">
        <v>37.799999</v>
      </c>
      <c r="D92">
        <v>36.439999</v>
      </c>
      <c r="E92">
        <v>37.470001000000003</v>
      </c>
      <c r="F92">
        <v>37.166877999999997</v>
      </c>
      <c r="G92">
        <v>178040700</v>
      </c>
      <c r="I92" s="27">
        <v>89</v>
      </c>
      <c r="J92" s="9">
        <f t="shared" si="11"/>
        <v>-3.4633213376871253E-3</v>
      </c>
      <c r="K92" s="5">
        <f t="shared" si="12"/>
        <v>0.99653667866231288</v>
      </c>
      <c r="M92" s="27">
        <v>89</v>
      </c>
      <c r="N92" s="9">
        <f t="shared" si="9"/>
        <v>-3.4573309578752325E-3</v>
      </c>
      <c r="O92" s="5">
        <f t="shared" si="13"/>
        <v>0.99654266904212474</v>
      </c>
      <c r="W92" s="27">
        <v>89</v>
      </c>
      <c r="X92" s="9">
        <f t="shared" si="10"/>
        <v>-7.6750431341227159E-3</v>
      </c>
      <c r="Y92" s="5">
        <f t="shared" si="14"/>
        <v>5.8906287110644241E-5</v>
      </c>
      <c r="AD92" s="15">
        <f t="shared" si="15"/>
        <v>7.6750431341227159E-3</v>
      </c>
    </row>
    <row r="93" spans="1:30" x14ac:dyDescent="0.35">
      <c r="A93" s="84">
        <v>43000</v>
      </c>
      <c r="B93">
        <v>37.279998999999997</v>
      </c>
      <c r="C93">
        <v>38.840000000000003</v>
      </c>
      <c r="D93">
        <v>37.270000000000003</v>
      </c>
      <c r="E93">
        <v>37.82</v>
      </c>
      <c r="F93">
        <v>37.514042000000003</v>
      </c>
      <c r="G93">
        <v>100423300</v>
      </c>
      <c r="I93" s="27">
        <v>90</v>
      </c>
      <c r="J93" s="9">
        <f t="shared" si="11"/>
        <v>9.297327904992889E-3</v>
      </c>
      <c r="K93" s="5">
        <f t="shared" si="12"/>
        <v>1.0092973279049928</v>
      </c>
      <c r="M93" s="27">
        <v>90</v>
      </c>
      <c r="N93" s="9">
        <f t="shared" si="9"/>
        <v>9.3406823139680038E-3</v>
      </c>
      <c r="O93" s="5">
        <f t="shared" si="13"/>
        <v>1.0093406823139679</v>
      </c>
      <c r="W93" s="27">
        <v>90</v>
      </c>
      <c r="X93" s="9">
        <f t="shared" si="10"/>
        <v>0</v>
      </c>
      <c r="Y93" s="5">
        <f t="shared" si="14"/>
        <v>0</v>
      </c>
      <c r="AD93" s="15">
        <f t="shared" si="15"/>
        <v>5.085606108557298E-3</v>
      </c>
    </row>
    <row r="94" spans="1:30" x14ac:dyDescent="0.35">
      <c r="A94" s="84">
        <v>43007</v>
      </c>
      <c r="B94">
        <v>37.82</v>
      </c>
      <c r="C94">
        <v>38.849997999999999</v>
      </c>
      <c r="D94">
        <v>37.610000999999997</v>
      </c>
      <c r="E94">
        <v>38.349997999999999</v>
      </c>
      <c r="F94">
        <v>38.039757000000002</v>
      </c>
      <c r="G94">
        <v>97026200</v>
      </c>
      <c r="I94" s="26">
        <v>91</v>
      </c>
      <c r="J94" s="9">
        <f t="shared" si="11"/>
        <v>1.3916533424622297E-2</v>
      </c>
      <c r="K94" s="5">
        <f t="shared" si="12"/>
        <v>1.0139165334246223</v>
      </c>
      <c r="M94" s="26">
        <v>91</v>
      </c>
      <c r="N94" s="9">
        <f t="shared" si="9"/>
        <v>1.40138191453749E-2</v>
      </c>
      <c r="O94" s="5">
        <f t="shared" si="13"/>
        <v>1.0140138191453749</v>
      </c>
      <c r="W94" s="26">
        <v>91</v>
      </c>
      <c r="X94" s="9">
        <f t="shared" si="10"/>
        <v>0</v>
      </c>
      <c r="Y94" s="5">
        <f t="shared" si="14"/>
        <v>0</v>
      </c>
      <c r="AD94" s="15">
        <f t="shared" si="15"/>
        <v>9.7048116281867065E-3</v>
      </c>
    </row>
    <row r="95" spans="1:30" x14ac:dyDescent="0.35">
      <c r="A95" s="84">
        <v>43014</v>
      </c>
      <c r="B95">
        <v>38.310001</v>
      </c>
      <c r="C95">
        <v>38.450001</v>
      </c>
      <c r="D95">
        <v>35.779998999999997</v>
      </c>
      <c r="E95">
        <v>35.950001</v>
      </c>
      <c r="F95">
        <v>35.808177999999998</v>
      </c>
      <c r="G95">
        <v>121596400</v>
      </c>
      <c r="I95" s="26">
        <v>92</v>
      </c>
      <c r="J95" s="9">
        <f t="shared" si="11"/>
        <v>-6.0455546570797387E-2</v>
      </c>
      <c r="K95" s="5">
        <f t="shared" si="12"/>
        <v>0.93954445342920256</v>
      </c>
      <c r="M95" s="26">
        <v>92</v>
      </c>
      <c r="N95" s="9">
        <f t="shared" si="9"/>
        <v>-5.8664386315611938E-2</v>
      </c>
      <c r="O95" s="5">
        <f t="shared" si="13"/>
        <v>0.94133561368438801</v>
      </c>
      <c r="W95" s="26">
        <v>92</v>
      </c>
      <c r="X95" s="9">
        <f t="shared" si="10"/>
        <v>-6.466726836723298E-2</v>
      </c>
      <c r="Y95" s="5">
        <f t="shared" si="14"/>
        <v>4.1818555980797315E-3</v>
      </c>
      <c r="AD95" s="15">
        <f t="shared" si="15"/>
        <v>6.466726836723298E-2</v>
      </c>
    </row>
    <row r="96" spans="1:30" x14ac:dyDescent="0.35">
      <c r="A96" s="84">
        <v>43021</v>
      </c>
      <c r="B96">
        <v>35.919998</v>
      </c>
      <c r="C96">
        <v>37.090000000000003</v>
      </c>
      <c r="D96">
        <v>35.259998000000003</v>
      </c>
      <c r="E96">
        <v>36.900002000000001</v>
      </c>
      <c r="F96">
        <v>36.754429000000002</v>
      </c>
      <c r="G96">
        <v>128594800</v>
      </c>
      <c r="I96" s="26">
        <v>93</v>
      </c>
      <c r="J96" s="9">
        <f t="shared" si="11"/>
        <v>2.6082432330686967E-2</v>
      </c>
      <c r="K96" s="5">
        <f t="shared" si="12"/>
        <v>1.026082432330687</v>
      </c>
      <c r="M96" s="26">
        <v>93</v>
      </c>
      <c r="N96" s="9">
        <f t="shared" si="9"/>
        <v>2.642555563703922E-2</v>
      </c>
      <c r="O96" s="5">
        <f t="shared" si="13"/>
        <v>1.0264255556370392</v>
      </c>
      <c r="W96" s="26">
        <v>93</v>
      </c>
      <c r="X96" s="9">
        <f t="shared" si="10"/>
        <v>0</v>
      </c>
      <c r="Y96" s="5">
        <f t="shared" si="14"/>
        <v>0</v>
      </c>
      <c r="AD96" s="15">
        <f t="shared" si="15"/>
        <v>2.1870710534251374E-2</v>
      </c>
    </row>
    <row r="97" spans="1:30" x14ac:dyDescent="0.35">
      <c r="A97" s="84">
        <v>43028</v>
      </c>
      <c r="B97">
        <v>37.200001</v>
      </c>
      <c r="C97">
        <v>37.270000000000003</v>
      </c>
      <c r="D97">
        <v>35.520000000000003</v>
      </c>
      <c r="E97">
        <v>36.270000000000003</v>
      </c>
      <c r="F97">
        <v>36.126914999999997</v>
      </c>
      <c r="G97">
        <v>155437600</v>
      </c>
      <c r="I97" s="27">
        <v>94</v>
      </c>
      <c r="J97" s="9">
        <f t="shared" si="11"/>
        <v>-1.7220579995839036E-2</v>
      </c>
      <c r="K97" s="5">
        <f t="shared" si="12"/>
        <v>0.98277942000416096</v>
      </c>
      <c r="M97" s="27">
        <v>94</v>
      </c>
      <c r="N97" s="9">
        <f t="shared" si="9"/>
        <v>-1.7073153279024006E-2</v>
      </c>
      <c r="O97" s="5">
        <f t="shared" si="13"/>
        <v>0.98292684672097597</v>
      </c>
      <c r="W97" s="27">
        <v>94</v>
      </c>
      <c r="X97" s="9">
        <f t="shared" si="10"/>
        <v>-2.1432301792274629E-2</v>
      </c>
      <c r="Y97" s="5">
        <f t="shared" si="14"/>
        <v>4.5934356011513827E-4</v>
      </c>
      <c r="AD97" s="15">
        <f t="shared" si="15"/>
        <v>2.1432301792274629E-2</v>
      </c>
    </row>
    <row r="98" spans="1:30" x14ac:dyDescent="0.35">
      <c r="A98" s="84">
        <v>43035</v>
      </c>
      <c r="B98">
        <v>35.93</v>
      </c>
      <c r="C98">
        <v>36.919998</v>
      </c>
      <c r="D98">
        <v>34.919998</v>
      </c>
      <c r="E98">
        <v>35.150002000000001</v>
      </c>
      <c r="F98">
        <v>35.011333</v>
      </c>
      <c r="G98">
        <v>160861300</v>
      </c>
      <c r="I98" s="27">
        <v>95</v>
      </c>
      <c r="J98" s="9">
        <f t="shared" si="11"/>
        <v>-3.136634633071101E-2</v>
      </c>
      <c r="K98" s="5">
        <f t="shared" si="12"/>
        <v>0.968633653669289</v>
      </c>
      <c r="M98" s="27">
        <v>95</v>
      </c>
      <c r="N98" s="9">
        <f t="shared" si="9"/>
        <v>-3.0879525694347175E-2</v>
      </c>
      <c r="O98" s="5">
        <f t="shared" si="13"/>
        <v>0.96912047430565285</v>
      </c>
      <c r="W98" s="27">
        <v>95</v>
      </c>
      <c r="X98" s="9">
        <f t="shared" si="10"/>
        <v>-3.5578068127146603E-2</v>
      </c>
      <c r="Y98" s="5">
        <f t="shared" si="14"/>
        <v>1.2657989316598849E-3</v>
      </c>
      <c r="AD98" s="15">
        <f t="shared" si="15"/>
        <v>3.5578068127146603E-2</v>
      </c>
    </row>
    <row r="99" spans="1:30" x14ac:dyDescent="0.35">
      <c r="A99" s="84">
        <v>43042</v>
      </c>
      <c r="B99">
        <v>35.080002</v>
      </c>
      <c r="C99">
        <v>36.919998</v>
      </c>
      <c r="D99">
        <v>34.779998999999997</v>
      </c>
      <c r="E99">
        <v>36.560001</v>
      </c>
      <c r="F99">
        <v>36.415770999999999</v>
      </c>
      <c r="G99">
        <v>131715100</v>
      </c>
      <c r="I99" s="26">
        <v>96</v>
      </c>
      <c r="J99" s="9">
        <f t="shared" si="11"/>
        <v>3.9330140961946217E-2</v>
      </c>
      <c r="K99" s="5">
        <f t="shared" si="12"/>
        <v>1.0393301409619462</v>
      </c>
      <c r="M99" s="26">
        <v>96</v>
      </c>
      <c r="N99" s="9">
        <f t="shared" si="9"/>
        <v>4.0113811147950262E-2</v>
      </c>
      <c r="O99" s="5">
        <f t="shared" si="13"/>
        <v>1.0401138111479502</v>
      </c>
      <c r="W99" s="26">
        <v>96</v>
      </c>
      <c r="X99" s="9">
        <f t="shared" si="10"/>
        <v>0</v>
      </c>
      <c r="Y99" s="5">
        <f t="shared" si="14"/>
        <v>0</v>
      </c>
      <c r="AD99" s="15">
        <f t="shared" si="15"/>
        <v>3.5118419165510624E-2</v>
      </c>
    </row>
    <row r="100" spans="1:30" x14ac:dyDescent="0.35">
      <c r="A100" s="84">
        <v>43049</v>
      </c>
      <c r="B100">
        <v>36.5</v>
      </c>
      <c r="C100">
        <v>37.57</v>
      </c>
      <c r="D100">
        <v>36.5</v>
      </c>
      <c r="E100">
        <v>37.07</v>
      </c>
      <c r="F100">
        <v>36.923755999999997</v>
      </c>
      <c r="G100">
        <v>96503700</v>
      </c>
      <c r="I100" s="26">
        <v>97</v>
      </c>
      <c r="J100" s="9">
        <f t="shared" si="11"/>
        <v>1.3853187898488162E-2</v>
      </c>
      <c r="K100" s="5">
        <f t="shared" si="12"/>
        <v>1.0138531878984882</v>
      </c>
      <c r="M100" s="26">
        <v>97</v>
      </c>
      <c r="N100" s="9">
        <f t="shared" ref="N100:N107" si="16">(F100-F99)/F99</f>
        <v>1.3949587940895111E-2</v>
      </c>
      <c r="O100" s="5">
        <f t="shared" si="13"/>
        <v>1.0139495879408951</v>
      </c>
      <c r="W100" s="26">
        <v>97</v>
      </c>
      <c r="X100" s="9">
        <f t="shared" ref="X100:X107" si="17">IF(J100&lt;$R$3,(J100-$R$3),0)</f>
        <v>0</v>
      </c>
      <c r="Y100" s="5">
        <f t="shared" si="14"/>
        <v>0</v>
      </c>
      <c r="AD100" s="15">
        <f t="shared" si="15"/>
        <v>9.6414661020525708E-3</v>
      </c>
    </row>
    <row r="101" spans="1:30" x14ac:dyDescent="0.35">
      <c r="A101" s="84">
        <v>43056</v>
      </c>
      <c r="B101">
        <v>37</v>
      </c>
      <c r="C101">
        <v>37</v>
      </c>
      <c r="D101">
        <v>35.75</v>
      </c>
      <c r="E101">
        <v>36.409999999999997</v>
      </c>
      <c r="F101">
        <v>36.266361000000003</v>
      </c>
      <c r="G101">
        <v>96700800</v>
      </c>
      <c r="I101" s="26">
        <v>98</v>
      </c>
      <c r="J101" s="9">
        <f t="shared" si="11"/>
        <v>-1.7964520528551103E-2</v>
      </c>
      <c r="K101" s="5">
        <f t="shared" si="12"/>
        <v>0.98203547947144887</v>
      </c>
      <c r="M101" s="26">
        <v>98</v>
      </c>
      <c r="N101" s="9">
        <f t="shared" si="16"/>
        <v>-1.7804120469217543E-2</v>
      </c>
      <c r="O101" s="5">
        <f t="shared" si="13"/>
        <v>0.98219587953078247</v>
      </c>
      <c r="W101" s="26">
        <v>98</v>
      </c>
      <c r="X101" s="9">
        <f t="shared" si="17"/>
        <v>-2.2176242324986696E-2</v>
      </c>
      <c r="Y101" s="5">
        <f t="shared" si="14"/>
        <v>4.917857236565313E-4</v>
      </c>
      <c r="AD101" s="15">
        <f t="shared" si="15"/>
        <v>2.2176242324986696E-2</v>
      </c>
    </row>
    <row r="102" spans="1:30" x14ac:dyDescent="0.35">
      <c r="A102" s="84">
        <v>43063</v>
      </c>
      <c r="B102">
        <v>36.290000999999997</v>
      </c>
      <c r="C102">
        <v>37.729999999999997</v>
      </c>
      <c r="D102">
        <v>35.259998000000003</v>
      </c>
      <c r="E102">
        <v>37.540000999999997</v>
      </c>
      <c r="F102">
        <v>37.391902999999999</v>
      </c>
      <c r="G102">
        <v>148184400</v>
      </c>
      <c r="I102" s="27">
        <v>99</v>
      </c>
      <c r="J102" s="9">
        <f t="shared" si="11"/>
        <v>3.0563566245963035E-2</v>
      </c>
      <c r="K102" s="5">
        <f t="shared" si="12"/>
        <v>1.0305635662459631</v>
      </c>
      <c r="M102" s="27">
        <v>99</v>
      </c>
      <c r="N102" s="9">
        <f t="shared" si="16"/>
        <v>3.1035427017339724E-2</v>
      </c>
      <c r="O102" s="5">
        <f t="shared" si="13"/>
        <v>1.0310354270173396</v>
      </c>
      <c r="W102" s="27">
        <v>99</v>
      </c>
      <c r="X102" s="9">
        <f t="shared" si="17"/>
        <v>0</v>
      </c>
      <c r="Y102" s="5">
        <f t="shared" si="14"/>
        <v>0</v>
      </c>
      <c r="AD102" s="15">
        <f t="shared" si="15"/>
        <v>2.6351844449527442E-2</v>
      </c>
    </row>
    <row r="103" spans="1:30" x14ac:dyDescent="0.35">
      <c r="A103" s="84">
        <v>43070</v>
      </c>
      <c r="B103">
        <v>37.150002000000001</v>
      </c>
      <c r="C103">
        <v>40.729999999999997</v>
      </c>
      <c r="D103">
        <v>37.110000999999997</v>
      </c>
      <c r="E103">
        <v>37.889999000000003</v>
      </c>
      <c r="F103">
        <v>37.740519999999997</v>
      </c>
      <c r="G103">
        <v>171153600</v>
      </c>
      <c r="I103" s="27">
        <v>100</v>
      </c>
      <c r="J103" s="9">
        <f t="shared" si="11"/>
        <v>9.2801346744944193E-3</v>
      </c>
      <c r="K103" s="5">
        <f t="shared" si="12"/>
        <v>1.0092801346744944</v>
      </c>
      <c r="M103" s="27">
        <v>100</v>
      </c>
      <c r="N103" s="9">
        <f t="shared" si="16"/>
        <v>9.3233286361487748E-3</v>
      </c>
      <c r="O103" s="5">
        <f t="shared" si="13"/>
        <v>1.0093233286361487</v>
      </c>
      <c r="W103" s="27">
        <v>100</v>
      </c>
      <c r="X103" s="9">
        <f t="shared" si="17"/>
        <v>0</v>
      </c>
      <c r="Y103" s="5">
        <f t="shared" si="14"/>
        <v>0</v>
      </c>
      <c r="AD103" s="15">
        <f t="shared" si="15"/>
        <v>5.0684128780588283E-3</v>
      </c>
    </row>
    <row r="104" spans="1:30" x14ac:dyDescent="0.35">
      <c r="A104" s="84">
        <v>43077</v>
      </c>
      <c r="B104">
        <v>38.5</v>
      </c>
      <c r="C104">
        <v>40.150002000000001</v>
      </c>
      <c r="D104">
        <v>37.869999</v>
      </c>
      <c r="E104">
        <v>39.119999</v>
      </c>
      <c r="F104">
        <v>38.965668000000001</v>
      </c>
      <c r="G104">
        <v>130907100</v>
      </c>
      <c r="I104" s="26">
        <v>101</v>
      </c>
      <c r="J104" s="9">
        <f t="shared" si="11"/>
        <v>3.1946632409128005E-2</v>
      </c>
      <c r="K104" s="5">
        <f t="shared" si="12"/>
        <v>1.031946632409128</v>
      </c>
      <c r="M104" s="26">
        <v>101</v>
      </c>
      <c r="N104" s="9">
        <f t="shared" si="16"/>
        <v>3.2462403803657301E-2</v>
      </c>
      <c r="O104" s="5">
        <f t="shared" si="13"/>
        <v>1.0324624038036574</v>
      </c>
      <c r="W104" s="26">
        <v>101</v>
      </c>
      <c r="X104" s="9">
        <f t="shared" si="17"/>
        <v>0</v>
      </c>
      <c r="Y104" s="5">
        <f t="shared" si="14"/>
        <v>0</v>
      </c>
      <c r="AD104" s="15">
        <f t="shared" si="15"/>
        <v>2.7734910612692412E-2</v>
      </c>
    </row>
    <row r="105" spans="1:30" x14ac:dyDescent="0.35">
      <c r="A105" s="84">
        <v>43084</v>
      </c>
      <c r="B105">
        <v>39.490001999999997</v>
      </c>
      <c r="C105">
        <v>41.240001999999997</v>
      </c>
      <c r="D105">
        <v>38.860000999999997</v>
      </c>
      <c r="E105">
        <v>40.810001</v>
      </c>
      <c r="F105">
        <v>40.649002000000003</v>
      </c>
      <c r="G105">
        <v>138606300</v>
      </c>
      <c r="I105" s="26">
        <v>102</v>
      </c>
      <c r="J105" s="9">
        <f t="shared" si="11"/>
        <v>4.2293333907951154E-2</v>
      </c>
      <c r="K105" s="5">
        <f t="shared" si="12"/>
        <v>1.0422933339079512</v>
      </c>
      <c r="M105" s="26">
        <v>102</v>
      </c>
      <c r="N105" s="9">
        <f t="shared" si="16"/>
        <v>4.3200439935997044E-2</v>
      </c>
      <c r="O105" s="5">
        <f t="shared" si="13"/>
        <v>1.0432004399359971</v>
      </c>
      <c r="W105" s="26">
        <v>102</v>
      </c>
      <c r="X105" s="9">
        <f t="shared" si="17"/>
        <v>0</v>
      </c>
      <c r="Y105" s="5">
        <f t="shared" si="14"/>
        <v>0</v>
      </c>
      <c r="AD105" s="15">
        <f t="shared" si="15"/>
        <v>3.8081612111515561E-2</v>
      </c>
    </row>
    <row r="106" spans="1:30" x14ac:dyDescent="0.35">
      <c r="A106" s="84">
        <v>43091</v>
      </c>
      <c r="B106">
        <v>40.840000000000003</v>
      </c>
      <c r="C106">
        <v>41.09</v>
      </c>
      <c r="D106">
        <v>40.029998999999997</v>
      </c>
      <c r="E106">
        <v>40.290000999999997</v>
      </c>
      <c r="F106">
        <v>40.131053999999999</v>
      </c>
      <c r="G106">
        <v>45277800</v>
      </c>
      <c r="I106" s="26">
        <v>103</v>
      </c>
      <c r="J106" s="9">
        <f t="shared" si="11"/>
        <v>-1.2823836073091358E-2</v>
      </c>
      <c r="K106" s="5">
        <f t="shared" si="12"/>
        <v>0.98717616392690866</v>
      </c>
      <c r="M106" s="26">
        <v>103</v>
      </c>
      <c r="N106" s="9">
        <f t="shared" si="16"/>
        <v>-1.2741961044947771E-2</v>
      </c>
      <c r="O106" s="5">
        <f t="shared" si="13"/>
        <v>0.98725803895505226</v>
      </c>
      <c r="W106" s="26">
        <v>103</v>
      </c>
      <c r="X106" s="9">
        <f t="shared" si="17"/>
        <v>-1.703555786952695E-2</v>
      </c>
      <c r="Y106" s="5">
        <f t="shared" si="14"/>
        <v>2.9021023192600163E-4</v>
      </c>
      <c r="AD106" s="15">
        <f t="shared" si="15"/>
        <v>1.703555786952695E-2</v>
      </c>
    </row>
    <row r="107" spans="1:30" ht="16" thickBot="1" x14ac:dyDescent="0.4">
      <c r="A107" s="84">
        <v>43098</v>
      </c>
      <c r="B107">
        <v>40.099997999999999</v>
      </c>
      <c r="C107">
        <v>40.419998</v>
      </c>
      <c r="D107">
        <v>40.049999</v>
      </c>
      <c r="E107">
        <v>40.049999</v>
      </c>
      <c r="F107">
        <v>39.891998000000001</v>
      </c>
      <c r="G107">
        <v>12231000</v>
      </c>
      <c r="I107" s="28">
        <v>104</v>
      </c>
      <c r="J107" s="11">
        <f t="shared" si="11"/>
        <v>-5.9746961695811597E-3</v>
      </c>
      <c r="K107" s="6">
        <f t="shared" si="12"/>
        <v>0.99402530383041887</v>
      </c>
      <c r="M107" s="28">
        <v>104</v>
      </c>
      <c r="N107" s="11">
        <f t="shared" si="16"/>
        <v>-5.95688316583955E-3</v>
      </c>
      <c r="O107" s="6">
        <f t="shared" si="13"/>
        <v>0.99404311683416047</v>
      </c>
      <c r="W107" s="28">
        <v>104</v>
      </c>
      <c r="X107" s="11">
        <f t="shared" si="17"/>
        <v>-1.0186417966016751E-2</v>
      </c>
      <c r="Y107" s="6">
        <f t="shared" si="14"/>
        <v>1.0376311097838883E-4</v>
      </c>
      <c r="AD107" s="69">
        <f t="shared" si="15"/>
        <v>1.0186417966016751E-2</v>
      </c>
    </row>
    <row r="108" spans="1:30" ht="16" thickBot="1" x14ac:dyDescent="0.4">
      <c r="AD108" s="1"/>
    </row>
    <row r="109" spans="1:30" ht="16" thickBot="1" x14ac:dyDescent="0.4">
      <c r="X109" s="1" t="s">
        <v>113</v>
      </c>
      <c r="Y109">
        <f>SUM(Y4:Y107)</f>
        <v>2.8676619764285295E-2</v>
      </c>
      <c r="AC109" s="23" t="s">
        <v>121</v>
      </c>
      <c r="AD109" s="42">
        <f>SUM(AD4:AD107)/104</f>
        <v>1.8533472657579292E-2</v>
      </c>
    </row>
    <row r="110" spans="1:30" x14ac:dyDescent="0.35">
      <c r="X110" s="1" t="s">
        <v>112</v>
      </c>
      <c r="Y110">
        <f>COUNT(Y4:Y107)-1</f>
        <v>103</v>
      </c>
    </row>
    <row r="111" spans="1:30" x14ac:dyDescent="0.35">
      <c r="X111" s="1" t="s">
        <v>86</v>
      </c>
      <c r="Y111">
        <f>Y109/Y110</f>
        <v>2.784137841192747E-4</v>
      </c>
    </row>
    <row r="112" spans="1:30" x14ac:dyDescent="0.35">
      <c r="X112" s="1" t="s">
        <v>87</v>
      </c>
      <c r="Y112">
        <f>SQRT(Y111)</f>
        <v>1.6685735947787102E-2</v>
      </c>
    </row>
    <row r="113" spans="14:15" x14ac:dyDescent="0.35">
      <c r="N113" t="s">
        <v>76</v>
      </c>
      <c r="O113">
        <v>0.20204604899788881</v>
      </c>
    </row>
    <row r="114" spans="14:15" x14ac:dyDescent="0.35">
      <c r="N114" t="s">
        <v>107</v>
      </c>
      <c r="O114">
        <v>9.0975784763600478E-2</v>
      </c>
    </row>
    <row r="115" spans="14:15" x14ac:dyDescent="0.35">
      <c r="N115" t="s">
        <v>108</v>
      </c>
      <c r="O115">
        <v>-0.11107026423428831</v>
      </c>
    </row>
  </sheetData>
  <mergeCells count="11">
    <mergeCell ref="A1:G1"/>
    <mergeCell ref="I1:K1"/>
    <mergeCell ref="M1:O1"/>
    <mergeCell ref="Q1:R1"/>
    <mergeCell ref="T1:U1"/>
    <mergeCell ref="AA1:AB1"/>
    <mergeCell ref="Q2:R2"/>
    <mergeCell ref="T2:U2"/>
    <mergeCell ref="Q7:R7"/>
    <mergeCell ref="Q21:R21"/>
    <mergeCell ref="W1:Y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115"/>
  <sheetViews>
    <sheetView workbookViewId="0">
      <selection sqref="A1:G107"/>
    </sheetView>
  </sheetViews>
  <sheetFormatPr defaultColWidth="10.6640625" defaultRowHeight="15.5" x14ac:dyDescent="0.35"/>
  <cols>
    <col min="10" max="10" width="17" bestFit="1" customWidth="1"/>
    <col min="11" max="11" width="19.33203125" bestFit="1" customWidth="1"/>
    <col min="13" max="13" width="24" bestFit="1" customWidth="1"/>
    <col min="17" max="17" width="22" bestFit="1" customWidth="1"/>
    <col min="20" max="20" width="22" bestFit="1" customWidth="1"/>
  </cols>
  <sheetData>
    <row r="1" spans="1:30" ht="16" thickBot="1" x14ac:dyDescent="0.4">
      <c r="A1" s="90" t="s">
        <v>137</v>
      </c>
      <c r="B1" s="94"/>
      <c r="C1" s="94"/>
      <c r="D1" s="94"/>
      <c r="E1" s="94"/>
      <c r="F1" s="94"/>
      <c r="G1" s="91"/>
      <c r="I1" s="90" t="s">
        <v>68</v>
      </c>
      <c r="J1" s="94"/>
      <c r="K1" s="91"/>
      <c r="M1" s="90" t="s">
        <v>69</v>
      </c>
      <c r="N1" s="94"/>
      <c r="O1" s="91"/>
      <c r="Q1" s="90" t="s">
        <v>70</v>
      </c>
      <c r="R1" s="91"/>
      <c r="T1" s="92" t="s">
        <v>69</v>
      </c>
      <c r="U1" s="93"/>
      <c r="W1" s="90" t="s">
        <v>109</v>
      </c>
      <c r="X1" s="94"/>
      <c r="Y1" s="91"/>
      <c r="AA1" s="87" t="s">
        <v>114</v>
      </c>
      <c r="AB1" s="88"/>
      <c r="AD1" s="55" t="s">
        <v>78</v>
      </c>
    </row>
    <row r="2" spans="1:30" ht="16" thickBot="1" x14ac:dyDescent="0.4">
      <c r="A2" s="31" t="s">
        <v>22</v>
      </c>
      <c r="B2" s="32" t="s">
        <v>23</v>
      </c>
      <c r="C2" s="32" t="s">
        <v>24</v>
      </c>
      <c r="D2" s="32" t="s">
        <v>25</v>
      </c>
      <c r="E2" s="32" t="s">
        <v>26</v>
      </c>
      <c r="F2" s="32" t="s">
        <v>27</v>
      </c>
      <c r="G2" s="33" t="s">
        <v>28</v>
      </c>
      <c r="I2" s="44" t="s">
        <v>32</v>
      </c>
      <c r="J2" s="45" t="s">
        <v>30</v>
      </c>
      <c r="K2" s="46" t="s">
        <v>31</v>
      </c>
      <c r="M2" s="44" t="s">
        <v>32</v>
      </c>
      <c r="N2" s="45" t="s">
        <v>30</v>
      </c>
      <c r="O2" s="46" t="s">
        <v>31</v>
      </c>
      <c r="Q2" s="90" t="s">
        <v>43</v>
      </c>
      <c r="R2" s="91"/>
      <c r="S2" s="1"/>
      <c r="T2" s="90" t="s">
        <v>43</v>
      </c>
      <c r="U2" s="91"/>
      <c r="W2" s="44" t="s">
        <v>32</v>
      </c>
      <c r="X2" s="45" t="s">
        <v>111</v>
      </c>
      <c r="Y2" s="46" t="s">
        <v>110</v>
      </c>
      <c r="AA2" s="37" t="s">
        <v>32</v>
      </c>
      <c r="AB2" s="61" t="s">
        <v>76</v>
      </c>
      <c r="AD2" s="15"/>
    </row>
    <row r="3" spans="1:30" x14ac:dyDescent="0.35">
      <c r="A3" s="84">
        <v>42370</v>
      </c>
      <c r="B3">
        <v>3.52</v>
      </c>
      <c r="C3">
        <v>3.67</v>
      </c>
      <c r="D3">
        <v>3.33</v>
      </c>
      <c r="E3">
        <v>3.35</v>
      </c>
      <c r="F3">
        <v>3.35</v>
      </c>
      <c r="G3">
        <v>56613100</v>
      </c>
      <c r="I3" s="25"/>
      <c r="J3" s="9"/>
      <c r="K3" s="5"/>
      <c r="M3" s="25"/>
      <c r="N3" s="9"/>
      <c r="O3" s="5"/>
      <c r="Q3" s="53" t="s">
        <v>71</v>
      </c>
      <c r="R3" s="52">
        <f>AVERAGE(J4:J107)</f>
        <v>5.4259197291011592E-3</v>
      </c>
      <c r="T3" s="4" t="s">
        <v>71</v>
      </c>
      <c r="U3" s="5">
        <f>AVERAGE(N4:N107)</f>
        <v>7.9990513856853032E-3</v>
      </c>
      <c r="W3" s="25"/>
      <c r="X3" s="9"/>
      <c r="Y3" s="5"/>
      <c r="AA3" s="19">
        <v>1</v>
      </c>
      <c r="AB3" s="35">
        <v>-0.1</v>
      </c>
      <c r="AD3" s="15"/>
    </row>
    <row r="4" spans="1:30" x14ac:dyDescent="0.35">
      <c r="A4" s="84">
        <v>42377</v>
      </c>
      <c r="B4">
        <v>3.46</v>
      </c>
      <c r="C4">
        <v>3.58</v>
      </c>
      <c r="D4">
        <v>3.01</v>
      </c>
      <c r="E4">
        <v>3.19</v>
      </c>
      <c r="F4">
        <v>3.19</v>
      </c>
      <c r="G4">
        <v>88008500</v>
      </c>
      <c r="I4" s="26">
        <v>1</v>
      </c>
      <c r="J4" s="9">
        <f>LN(F4/F3)</f>
        <v>-4.8939429040221916E-2</v>
      </c>
      <c r="K4" s="5">
        <f>J4+1</f>
        <v>0.95106057095977814</v>
      </c>
      <c r="M4" s="26">
        <v>1</v>
      </c>
      <c r="N4" s="9">
        <f t="shared" ref="N4:N35" si="0">(F4-F3)/F3</f>
        <v>-4.7761194029850788E-2</v>
      </c>
      <c r="O4" s="5">
        <f>N4+1</f>
        <v>0.9522388059701492</v>
      </c>
      <c r="Q4" s="54" t="s">
        <v>72</v>
      </c>
      <c r="R4" s="7">
        <f>GEOMEAN(K4:K107)-1</f>
        <v>3.0183072529803567E-3</v>
      </c>
      <c r="T4" s="4" t="s">
        <v>72</v>
      </c>
      <c r="U4" s="5">
        <f>GEOMEAN(O4:O107)-1</f>
        <v>5.4406666914348367E-3</v>
      </c>
      <c r="W4" s="26">
        <v>1</v>
      </c>
      <c r="X4" s="9">
        <f t="shared" ref="X4:X35" si="1">IF(J4&lt;$R$3,(J4-$R$3),0)</f>
        <v>-5.4365348769323071E-2</v>
      </c>
      <c r="Y4" s="5">
        <f>X4^2</f>
        <v>2.9555911468101374E-3</v>
      </c>
      <c r="AA4" s="19">
        <v>2</v>
      </c>
      <c r="AB4" s="35">
        <v>-0.09</v>
      </c>
      <c r="AD4" s="15">
        <f>ABS(J4-$R$3)</f>
        <v>5.4365348769323071E-2</v>
      </c>
    </row>
    <row r="5" spans="1:30" x14ac:dyDescent="0.35">
      <c r="A5" s="84">
        <v>42384</v>
      </c>
      <c r="B5">
        <v>3.12</v>
      </c>
      <c r="C5">
        <v>3.14</v>
      </c>
      <c r="D5">
        <v>2.1800000000000002</v>
      </c>
      <c r="E5">
        <v>2.5</v>
      </c>
      <c r="F5">
        <v>2.5</v>
      </c>
      <c r="G5">
        <v>120821800</v>
      </c>
      <c r="I5" s="26">
        <v>2</v>
      </c>
      <c r="J5" s="9">
        <f t="shared" ref="J5:J68" si="2">LN(F5/F4)</f>
        <v>-0.24373018492259815</v>
      </c>
      <c r="K5" s="5">
        <f t="shared" ref="K5:K68" si="3">J5+1</f>
        <v>0.75626981507740187</v>
      </c>
      <c r="M5" s="26">
        <v>2</v>
      </c>
      <c r="N5" s="9">
        <f t="shared" si="0"/>
        <v>-0.21630094043887146</v>
      </c>
      <c r="O5" s="5">
        <f t="shared" ref="O5:O68" si="4">N5+1</f>
        <v>0.78369905956112851</v>
      </c>
      <c r="Q5" s="26" t="s">
        <v>73</v>
      </c>
      <c r="R5" s="35">
        <f>MEDIAN(J4:J107)</f>
        <v>-7.3583530572812533E-4</v>
      </c>
      <c r="T5" s="19" t="s">
        <v>73</v>
      </c>
      <c r="U5" s="5">
        <f>MEDIAN(N4:N107)</f>
        <v>-7.352941176470432E-4</v>
      </c>
      <c r="W5" s="26">
        <v>2</v>
      </c>
      <c r="X5" s="9">
        <f t="shared" si="1"/>
        <v>-0.24915610465169932</v>
      </c>
      <c r="Y5" s="5">
        <f t="shared" ref="Y5:Y68" si="5">X5^2</f>
        <v>6.2078764485208542E-2</v>
      </c>
      <c r="AA5" s="19">
        <v>3</v>
      </c>
      <c r="AB5" s="35">
        <v>-0.08</v>
      </c>
      <c r="AD5" s="15">
        <f t="shared" ref="AD5:AD68" si="6">ABS(J5-$R$3)</f>
        <v>0.24915610465169932</v>
      </c>
    </row>
    <row r="6" spans="1:30" ht="16" thickBot="1" x14ac:dyDescent="0.4">
      <c r="A6" s="84">
        <v>42391</v>
      </c>
      <c r="B6">
        <v>2.62</v>
      </c>
      <c r="C6">
        <v>3.21</v>
      </c>
      <c r="D6">
        <v>2.44</v>
      </c>
      <c r="E6">
        <v>3.05</v>
      </c>
      <c r="F6">
        <v>3.05</v>
      </c>
      <c r="G6">
        <v>210339800</v>
      </c>
      <c r="I6" s="26">
        <v>3</v>
      </c>
      <c r="J6" s="9">
        <f t="shared" si="2"/>
        <v>0.19885085874516517</v>
      </c>
      <c r="K6" s="5">
        <f t="shared" si="3"/>
        <v>1.1988508587451652</v>
      </c>
      <c r="M6" s="26">
        <v>3</v>
      </c>
      <c r="N6" s="9">
        <f t="shared" si="0"/>
        <v>0.21999999999999992</v>
      </c>
      <c r="O6" s="5">
        <f t="shared" si="4"/>
        <v>1.22</v>
      </c>
      <c r="Q6" s="43" t="s">
        <v>74</v>
      </c>
      <c r="R6" s="36" t="e">
        <f>MODE(J4:J107)</f>
        <v>#N/A</v>
      </c>
      <c r="S6" s="1"/>
      <c r="T6" s="37" t="s">
        <v>74</v>
      </c>
      <c r="U6" s="6" t="e">
        <f>MODE(N4:N107)</f>
        <v>#N/A</v>
      </c>
      <c r="W6" s="26">
        <v>3</v>
      </c>
      <c r="X6" s="9">
        <f t="shared" si="1"/>
        <v>0</v>
      </c>
      <c r="Y6" s="5">
        <f t="shared" si="5"/>
        <v>0</v>
      </c>
      <c r="AA6" s="19">
        <v>4</v>
      </c>
      <c r="AB6" s="35">
        <v>-7.0000000000000007E-2</v>
      </c>
      <c r="AD6" s="15">
        <f t="shared" si="6"/>
        <v>0.193424939016064</v>
      </c>
    </row>
    <row r="7" spans="1:30" ht="16" thickBot="1" x14ac:dyDescent="0.4">
      <c r="A7" s="84">
        <v>42398</v>
      </c>
      <c r="B7">
        <v>3.11</v>
      </c>
      <c r="C7">
        <v>3.12</v>
      </c>
      <c r="D7">
        <v>2.7</v>
      </c>
      <c r="E7">
        <v>2.83</v>
      </c>
      <c r="F7">
        <v>2.83</v>
      </c>
      <c r="G7">
        <v>120245000</v>
      </c>
      <c r="I7" s="27">
        <v>4</v>
      </c>
      <c r="J7" s="9">
        <f t="shared" si="2"/>
        <v>-7.4864878964173875E-2</v>
      </c>
      <c r="K7" s="5">
        <f t="shared" si="3"/>
        <v>0.92513512103582607</v>
      </c>
      <c r="M7" s="27">
        <v>4</v>
      </c>
      <c r="N7" s="9">
        <f t="shared" si="0"/>
        <v>-7.2131147540983528E-2</v>
      </c>
      <c r="O7" s="5">
        <f t="shared" si="4"/>
        <v>0.92786885245901651</v>
      </c>
      <c r="Q7" s="90" t="s">
        <v>45</v>
      </c>
      <c r="R7" s="91"/>
      <c r="U7" s="3"/>
      <c r="V7" s="3"/>
      <c r="W7" s="27">
        <v>4</v>
      </c>
      <c r="X7" s="9">
        <f t="shared" si="1"/>
        <v>-8.0290798693275031E-2</v>
      </c>
      <c r="Y7" s="5">
        <f t="shared" si="5"/>
        <v>6.4466123548040152E-3</v>
      </c>
      <c r="AA7" s="19">
        <v>5</v>
      </c>
      <c r="AB7" s="35">
        <v>-0.06</v>
      </c>
      <c r="AD7" s="15">
        <f t="shared" si="6"/>
        <v>8.0290798693275031E-2</v>
      </c>
    </row>
    <row r="8" spans="1:30" x14ac:dyDescent="0.35">
      <c r="A8" s="84">
        <v>42405</v>
      </c>
      <c r="B8">
        <v>2.84</v>
      </c>
      <c r="C8">
        <v>2.93</v>
      </c>
      <c r="D8">
        <v>2.4500000000000002</v>
      </c>
      <c r="E8">
        <v>2.5499999999999998</v>
      </c>
      <c r="F8">
        <v>2.5499999999999998</v>
      </c>
      <c r="G8">
        <v>102215500</v>
      </c>
      <c r="I8" s="27">
        <v>5</v>
      </c>
      <c r="J8" s="9">
        <f t="shared" si="2"/>
        <v>-0.10418335248481152</v>
      </c>
      <c r="K8" s="5">
        <f t="shared" si="3"/>
        <v>0.89581664751518852</v>
      </c>
      <c r="M8" s="27">
        <v>5</v>
      </c>
      <c r="N8" s="9">
        <f t="shared" si="0"/>
        <v>-9.8939929328621987E-2</v>
      </c>
      <c r="O8" s="5">
        <f t="shared" si="4"/>
        <v>0.90106007067137805</v>
      </c>
      <c r="Q8" s="16" t="s">
        <v>76</v>
      </c>
      <c r="R8" s="39">
        <f>MAX(J4:J107)-MIN(J4:J107)</f>
        <v>0.5094333506556038</v>
      </c>
      <c r="U8" s="3"/>
      <c r="V8" s="3"/>
      <c r="W8" s="27">
        <v>5</v>
      </c>
      <c r="X8" s="9">
        <f t="shared" si="1"/>
        <v>-0.10960927221391267</v>
      </c>
      <c r="Y8" s="5">
        <f t="shared" si="5"/>
        <v>1.2014192555263609E-2</v>
      </c>
      <c r="AA8" s="19">
        <v>6</v>
      </c>
      <c r="AB8" s="35">
        <v>-0.05</v>
      </c>
      <c r="AD8" s="15">
        <f t="shared" si="6"/>
        <v>0.10960927221391267</v>
      </c>
    </row>
    <row r="9" spans="1:30" x14ac:dyDescent="0.35">
      <c r="A9" s="84">
        <v>42412</v>
      </c>
      <c r="B9">
        <v>2.56</v>
      </c>
      <c r="C9">
        <v>3.09</v>
      </c>
      <c r="D9">
        <v>2.56</v>
      </c>
      <c r="E9">
        <v>3.07</v>
      </c>
      <c r="F9">
        <v>3.07</v>
      </c>
      <c r="G9">
        <v>79089300</v>
      </c>
      <c r="I9" s="26">
        <v>6</v>
      </c>
      <c r="J9" s="9">
        <f t="shared" si="2"/>
        <v>0.18558420242877097</v>
      </c>
      <c r="K9" s="5">
        <f t="shared" si="3"/>
        <v>1.1855842024287711</v>
      </c>
      <c r="M9" s="26">
        <v>6</v>
      </c>
      <c r="N9" s="9">
        <f t="shared" si="0"/>
        <v>0.20392156862745101</v>
      </c>
      <c r="O9" s="5">
        <f t="shared" si="4"/>
        <v>1.2039215686274509</v>
      </c>
      <c r="Q9" s="19" t="s">
        <v>107</v>
      </c>
      <c r="R9" s="35">
        <f>MAX(J4:J107)</f>
        <v>0.26570316573300568</v>
      </c>
      <c r="U9" s="3"/>
      <c r="V9" s="3"/>
      <c r="W9" s="26">
        <v>6</v>
      </c>
      <c r="X9" s="9">
        <f t="shared" si="1"/>
        <v>0</v>
      </c>
      <c r="Y9" s="5">
        <f t="shared" si="5"/>
        <v>0</v>
      </c>
      <c r="AA9" s="19">
        <v>7</v>
      </c>
      <c r="AB9" s="35">
        <v>-0.04</v>
      </c>
      <c r="AD9" s="15">
        <f t="shared" si="6"/>
        <v>0.1801582826996698</v>
      </c>
    </row>
    <row r="10" spans="1:30" x14ac:dyDescent="0.35">
      <c r="A10" s="84">
        <v>42419</v>
      </c>
      <c r="B10">
        <v>3.01</v>
      </c>
      <c r="C10">
        <v>3.14</v>
      </c>
      <c r="D10">
        <v>2.87</v>
      </c>
      <c r="E10">
        <v>3.07</v>
      </c>
      <c r="F10">
        <v>3.07</v>
      </c>
      <c r="G10">
        <v>69853400</v>
      </c>
      <c r="I10" s="26">
        <v>7</v>
      </c>
      <c r="J10" s="9">
        <f t="shared" si="2"/>
        <v>0</v>
      </c>
      <c r="K10" s="5">
        <f t="shared" si="3"/>
        <v>1</v>
      </c>
      <c r="M10" s="26">
        <v>7</v>
      </c>
      <c r="N10" s="9">
        <f t="shared" si="0"/>
        <v>0</v>
      </c>
      <c r="O10" s="5">
        <f t="shared" si="4"/>
        <v>1</v>
      </c>
      <c r="Q10" s="19" t="s">
        <v>108</v>
      </c>
      <c r="R10" s="35">
        <f>MIN(J5:J108)</f>
        <v>-0.24373018492259815</v>
      </c>
      <c r="U10" s="3"/>
      <c r="V10" s="3"/>
      <c r="W10" s="26">
        <v>7</v>
      </c>
      <c r="X10" s="9">
        <f t="shared" si="1"/>
        <v>-5.4259197291011592E-3</v>
      </c>
      <c r="Y10" s="5">
        <f t="shared" si="5"/>
        <v>2.9440604906649198E-5</v>
      </c>
      <c r="AA10" s="19">
        <v>8</v>
      </c>
      <c r="AB10" s="35">
        <v>-0.03</v>
      </c>
      <c r="AD10" s="15">
        <f t="shared" si="6"/>
        <v>5.4259197291011592E-3</v>
      </c>
    </row>
    <row r="11" spans="1:30" x14ac:dyDescent="0.35">
      <c r="A11" s="84">
        <v>42426</v>
      </c>
      <c r="B11">
        <v>3.08</v>
      </c>
      <c r="C11">
        <v>4.05</v>
      </c>
      <c r="D11">
        <v>3.08</v>
      </c>
      <c r="E11">
        <v>4</v>
      </c>
      <c r="F11">
        <v>4</v>
      </c>
      <c r="G11">
        <v>121782200</v>
      </c>
      <c r="I11" s="26">
        <v>8</v>
      </c>
      <c r="J11" s="9">
        <f t="shared" si="2"/>
        <v>0.26461679952078493</v>
      </c>
      <c r="K11" s="5">
        <f t="shared" si="3"/>
        <v>1.2646167995207849</v>
      </c>
      <c r="M11" s="26">
        <v>8</v>
      </c>
      <c r="N11" s="9">
        <f t="shared" si="0"/>
        <v>0.30293159609120529</v>
      </c>
      <c r="O11" s="5">
        <f t="shared" si="4"/>
        <v>1.3029315960912053</v>
      </c>
      <c r="Q11" s="19" t="s">
        <v>78</v>
      </c>
      <c r="R11" s="35">
        <f>AD109</f>
        <v>4.7060906508131266E-2</v>
      </c>
      <c r="U11" s="3"/>
      <c r="V11" s="3"/>
      <c r="W11" s="26">
        <v>8</v>
      </c>
      <c r="X11" s="9">
        <f t="shared" si="1"/>
        <v>0</v>
      </c>
      <c r="Y11" s="5">
        <f t="shared" si="5"/>
        <v>0</v>
      </c>
      <c r="AA11" s="19">
        <v>9</v>
      </c>
      <c r="AB11" s="35">
        <v>-0.02</v>
      </c>
      <c r="AD11" s="15">
        <f t="shared" si="6"/>
        <v>0.25919087979168376</v>
      </c>
    </row>
    <row r="12" spans="1:30" x14ac:dyDescent="0.35">
      <c r="A12" s="84">
        <v>42433</v>
      </c>
      <c r="B12">
        <v>4.0199999999999996</v>
      </c>
      <c r="C12">
        <v>4.1900000000000004</v>
      </c>
      <c r="D12">
        <v>3.64</v>
      </c>
      <c r="E12">
        <v>3.73</v>
      </c>
      <c r="F12">
        <v>3.73</v>
      </c>
      <c r="G12">
        <v>128680800</v>
      </c>
      <c r="I12" s="27">
        <v>9</v>
      </c>
      <c r="J12" s="9">
        <f t="shared" si="2"/>
        <v>-6.9886127464166448E-2</v>
      </c>
      <c r="K12" s="5">
        <f t="shared" si="3"/>
        <v>0.93011387253583355</v>
      </c>
      <c r="M12" s="27">
        <v>9</v>
      </c>
      <c r="N12" s="9">
        <f t="shared" si="0"/>
        <v>-6.7500000000000004E-2</v>
      </c>
      <c r="O12" s="5">
        <f t="shared" si="4"/>
        <v>0.9325</v>
      </c>
      <c r="Q12" s="19" t="s">
        <v>97</v>
      </c>
      <c r="R12" s="35">
        <f>STDEV(J4:J107)</f>
        <v>7.0848333782411996E-2</v>
      </c>
      <c r="W12" s="27">
        <v>9</v>
      </c>
      <c r="X12" s="9">
        <f t="shared" si="1"/>
        <v>-7.5312047193267603E-2</v>
      </c>
      <c r="Y12" s="5">
        <f t="shared" si="5"/>
        <v>5.6719044524409668E-3</v>
      </c>
      <c r="AA12" s="19">
        <v>10</v>
      </c>
      <c r="AB12" s="35">
        <v>-0.01</v>
      </c>
      <c r="AD12" s="15">
        <f t="shared" si="6"/>
        <v>7.5312047193267603E-2</v>
      </c>
    </row>
    <row r="13" spans="1:30" x14ac:dyDescent="0.35">
      <c r="A13" s="84">
        <v>42440</v>
      </c>
      <c r="B13">
        <v>3.79</v>
      </c>
      <c r="C13">
        <v>3.82</v>
      </c>
      <c r="D13">
        <v>3.33</v>
      </c>
      <c r="E13">
        <v>3.4</v>
      </c>
      <c r="F13">
        <v>3.4</v>
      </c>
      <c r="G13">
        <v>82453600</v>
      </c>
      <c r="I13" s="27">
        <v>10</v>
      </c>
      <c r="J13" s="9">
        <f t="shared" si="2"/>
        <v>-9.2632802033608533E-2</v>
      </c>
      <c r="K13" s="5">
        <f t="shared" si="3"/>
        <v>0.90736719796639143</v>
      </c>
      <c r="M13" s="27">
        <v>10</v>
      </c>
      <c r="N13" s="9">
        <f t="shared" si="0"/>
        <v>-8.847184986595176E-2</v>
      </c>
      <c r="O13" s="5">
        <f t="shared" si="4"/>
        <v>0.9115281501340482</v>
      </c>
      <c r="Q13" s="19" t="s">
        <v>99</v>
      </c>
      <c r="R13" s="35">
        <f>VAR(J4:J107)</f>
        <v>5.0194863997440609E-3</v>
      </c>
      <c r="W13" s="27">
        <v>10</v>
      </c>
      <c r="X13" s="9">
        <f t="shared" si="1"/>
        <v>-9.8058721762709689E-2</v>
      </c>
      <c r="Y13" s="5">
        <f t="shared" si="5"/>
        <v>9.6155129137365149E-3</v>
      </c>
      <c r="AA13" s="19">
        <v>11</v>
      </c>
      <c r="AB13" s="35">
        <v>0</v>
      </c>
      <c r="AD13" s="15">
        <f t="shared" si="6"/>
        <v>9.8058721762709689E-2</v>
      </c>
    </row>
    <row r="14" spans="1:30" x14ac:dyDescent="0.35">
      <c r="A14" s="84">
        <v>42447</v>
      </c>
      <c r="B14">
        <v>3.43</v>
      </c>
      <c r="C14">
        <v>3.48</v>
      </c>
      <c r="D14">
        <v>3.12</v>
      </c>
      <c r="E14">
        <v>3.26</v>
      </c>
      <c r="F14">
        <v>3.26</v>
      </c>
      <c r="G14">
        <v>97991800</v>
      </c>
      <c r="I14" s="26">
        <v>11</v>
      </c>
      <c r="J14" s="9">
        <f t="shared" si="2"/>
        <v>-4.2048236243499508E-2</v>
      </c>
      <c r="K14" s="5">
        <f t="shared" si="3"/>
        <v>0.95795176375650049</v>
      </c>
      <c r="M14" s="26">
        <v>11</v>
      </c>
      <c r="N14" s="9">
        <f t="shared" si="0"/>
        <v>-4.1176470588235335E-2</v>
      </c>
      <c r="O14" s="5">
        <f t="shared" si="4"/>
        <v>0.95882352941176463</v>
      </c>
      <c r="Q14" s="19" t="s">
        <v>87</v>
      </c>
      <c r="R14" s="5">
        <f>Y112</f>
        <v>4.4468255812506505E-2</v>
      </c>
      <c r="T14" t="str">
        <f>IF(R12&gt;R14,"Standard Deviation overstates risk"," ")</f>
        <v>Standard Deviation overstates risk</v>
      </c>
      <c r="W14" s="26">
        <v>11</v>
      </c>
      <c r="X14" s="9">
        <f t="shared" si="1"/>
        <v>-4.7474155972600671E-2</v>
      </c>
      <c r="Y14" s="5">
        <f t="shared" si="5"/>
        <v>2.2537954853108161E-3</v>
      </c>
      <c r="AA14" s="19">
        <v>12</v>
      </c>
      <c r="AB14" s="35">
        <v>0.01</v>
      </c>
      <c r="AD14" s="15">
        <f t="shared" si="6"/>
        <v>4.7474155972600671E-2</v>
      </c>
    </row>
    <row r="15" spans="1:30" x14ac:dyDescent="0.35">
      <c r="A15" s="84">
        <v>42454</v>
      </c>
      <c r="B15">
        <v>3.26</v>
      </c>
      <c r="C15">
        <v>3.54</v>
      </c>
      <c r="D15">
        <v>3.22</v>
      </c>
      <c r="E15">
        <v>3.48</v>
      </c>
      <c r="F15">
        <v>3.48</v>
      </c>
      <c r="G15">
        <v>62651500</v>
      </c>
      <c r="I15" s="26">
        <v>12</v>
      </c>
      <c r="J15" s="9">
        <f t="shared" si="2"/>
        <v>6.5305098407766743E-2</v>
      </c>
      <c r="K15" s="5">
        <f t="shared" si="3"/>
        <v>1.0653050984077668</v>
      </c>
      <c r="M15" s="26">
        <v>12</v>
      </c>
      <c r="N15" s="9">
        <f t="shared" si="0"/>
        <v>6.7484662576687185E-2</v>
      </c>
      <c r="O15" s="5">
        <f t="shared" si="4"/>
        <v>1.0674846625766872</v>
      </c>
      <c r="Q15" s="19" t="s">
        <v>86</v>
      </c>
      <c r="R15" s="35">
        <f>Y111</f>
        <v>1.9774257750065187E-3</v>
      </c>
      <c r="U15" s="3"/>
      <c r="V15" s="3"/>
      <c r="W15" s="26">
        <v>12</v>
      </c>
      <c r="X15" s="9">
        <f t="shared" si="1"/>
        <v>0</v>
      </c>
      <c r="Y15" s="5">
        <f t="shared" si="5"/>
        <v>0</v>
      </c>
      <c r="AA15" s="19">
        <v>13</v>
      </c>
      <c r="AB15" s="35">
        <v>0.02</v>
      </c>
      <c r="AD15" s="15">
        <f t="shared" si="6"/>
        <v>5.9879178678665587E-2</v>
      </c>
    </row>
    <row r="16" spans="1:30" x14ac:dyDescent="0.35">
      <c r="A16" s="84">
        <v>42461</v>
      </c>
      <c r="B16">
        <v>3.41</v>
      </c>
      <c r="C16">
        <v>3.69</v>
      </c>
      <c r="D16">
        <v>3.38</v>
      </c>
      <c r="E16">
        <v>3.51</v>
      </c>
      <c r="F16">
        <v>3.51</v>
      </c>
      <c r="G16">
        <v>143238600</v>
      </c>
      <c r="I16" s="26">
        <v>13</v>
      </c>
      <c r="J16" s="9">
        <f t="shared" si="2"/>
        <v>8.583743691391435E-3</v>
      </c>
      <c r="K16" s="5">
        <f t="shared" si="3"/>
        <v>1.0085837436913914</v>
      </c>
      <c r="M16" s="26">
        <v>13</v>
      </c>
      <c r="N16" s="9">
        <f t="shared" si="0"/>
        <v>8.6206896551723582E-3</v>
      </c>
      <c r="O16" s="5">
        <f t="shared" si="4"/>
        <v>1.0086206896551724</v>
      </c>
      <c r="Q16" s="19" t="s">
        <v>89</v>
      </c>
      <c r="R16" s="5">
        <f>R12/R3</f>
        <v>13.057387008957559</v>
      </c>
      <c r="W16" s="26">
        <v>13</v>
      </c>
      <c r="X16" s="9">
        <f t="shared" si="1"/>
        <v>0</v>
      </c>
      <c r="Y16" s="5">
        <f t="shared" si="5"/>
        <v>0</v>
      </c>
      <c r="AA16" s="19">
        <v>14</v>
      </c>
      <c r="AB16" s="35">
        <v>0.03</v>
      </c>
      <c r="AD16" s="15">
        <f t="shared" si="6"/>
        <v>3.1578239622902758E-3</v>
      </c>
    </row>
    <row r="17" spans="1:30" x14ac:dyDescent="0.35">
      <c r="A17" s="84">
        <v>42468</v>
      </c>
      <c r="B17">
        <v>3.52</v>
      </c>
      <c r="C17">
        <v>3.56</v>
      </c>
      <c r="D17">
        <v>3.3</v>
      </c>
      <c r="E17">
        <v>3.5</v>
      </c>
      <c r="F17">
        <v>3.5</v>
      </c>
      <c r="G17">
        <v>75531300</v>
      </c>
      <c r="I17" s="27">
        <v>14</v>
      </c>
      <c r="J17" s="9">
        <f t="shared" si="2"/>
        <v>-2.8530689824063991E-3</v>
      </c>
      <c r="K17" s="5">
        <f t="shared" si="3"/>
        <v>0.99714693101759355</v>
      </c>
      <c r="M17" s="27">
        <v>14</v>
      </c>
      <c r="N17" s="9">
        <f t="shared" si="0"/>
        <v>-2.8490028490027884E-3</v>
      </c>
      <c r="O17" s="5">
        <f t="shared" si="4"/>
        <v>0.9971509971509972</v>
      </c>
      <c r="Q17" s="19" t="s">
        <v>94</v>
      </c>
      <c r="R17" s="5">
        <f>SKEW(J4:J107)</f>
        <v>0.89546651586578641</v>
      </c>
      <c r="W17" s="27">
        <v>14</v>
      </c>
      <c r="X17" s="9">
        <f t="shared" si="1"/>
        <v>-8.2789887115075587E-3</v>
      </c>
      <c r="Y17" s="5">
        <f t="shared" si="5"/>
        <v>6.8541654085269583E-5</v>
      </c>
      <c r="AA17" s="19">
        <v>15</v>
      </c>
      <c r="AB17" s="35">
        <v>0.04</v>
      </c>
      <c r="AD17" s="15">
        <f t="shared" si="6"/>
        <v>8.2789887115075587E-3</v>
      </c>
    </row>
    <row r="18" spans="1:30" ht="16" thickBot="1" x14ac:dyDescent="0.4">
      <c r="A18" s="84">
        <v>42475</v>
      </c>
      <c r="B18">
        <v>3.47</v>
      </c>
      <c r="C18">
        <v>3.9</v>
      </c>
      <c r="D18">
        <v>3.46</v>
      </c>
      <c r="E18">
        <v>3.68</v>
      </c>
      <c r="F18">
        <v>3.68</v>
      </c>
      <c r="G18">
        <v>81566700</v>
      </c>
      <c r="I18" s="27">
        <v>15</v>
      </c>
      <c r="J18" s="9">
        <f t="shared" si="2"/>
        <v>5.0149783685471516E-2</v>
      </c>
      <c r="K18" s="5">
        <f t="shared" si="3"/>
        <v>1.0501497836854714</v>
      </c>
      <c r="M18" s="27">
        <v>15</v>
      </c>
      <c r="N18" s="9">
        <f t="shared" si="0"/>
        <v>5.1428571428571476E-2</v>
      </c>
      <c r="O18" s="5">
        <f t="shared" si="4"/>
        <v>1.0514285714285714</v>
      </c>
      <c r="Q18" s="37" t="s">
        <v>118</v>
      </c>
      <c r="R18" s="6">
        <f>KURT(J4:J107)</f>
        <v>4.2572327220835353</v>
      </c>
      <c r="W18" s="27">
        <v>15</v>
      </c>
      <c r="X18" s="9">
        <f t="shared" si="1"/>
        <v>0</v>
      </c>
      <c r="Y18" s="5">
        <f t="shared" si="5"/>
        <v>0</v>
      </c>
      <c r="AA18" s="19">
        <v>16</v>
      </c>
      <c r="AB18" s="35">
        <v>0.05</v>
      </c>
      <c r="AD18" s="15">
        <f t="shared" si="6"/>
        <v>4.472386395637036E-2</v>
      </c>
    </row>
    <row r="19" spans="1:30" x14ac:dyDescent="0.35">
      <c r="A19" s="84">
        <v>42482</v>
      </c>
      <c r="B19">
        <v>3.68</v>
      </c>
      <c r="C19">
        <v>3.81</v>
      </c>
      <c r="D19">
        <v>3.58</v>
      </c>
      <c r="E19">
        <v>3.58</v>
      </c>
      <c r="F19">
        <v>3.58</v>
      </c>
      <c r="G19">
        <v>51875300</v>
      </c>
      <c r="I19" s="26">
        <v>16</v>
      </c>
      <c r="J19" s="9">
        <f t="shared" si="2"/>
        <v>-2.7549951768230631E-2</v>
      </c>
      <c r="K19" s="5">
        <f t="shared" si="3"/>
        <v>0.97245004823176939</v>
      </c>
      <c r="M19" s="26">
        <v>16</v>
      </c>
      <c r="N19" s="9">
        <f t="shared" si="0"/>
        <v>-2.7173913043478284E-2</v>
      </c>
      <c r="O19" s="5">
        <f t="shared" si="4"/>
        <v>0.97282608695652173</v>
      </c>
      <c r="Q19" s="1"/>
      <c r="W19" s="26">
        <v>16</v>
      </c>
      <c r="X19" s="9">
        <f t="shared" si="1"/>
        <v>-3.2975871497331791E-2</v>
      </c>
      <c r="Y19" s="5">
        <f t="shared" si="5"/>
        <v>1.0874081010085392E-3</v>
      </c>
      <c r="AA19" s="19">
        <v>17</v>
      </c>
      <c r="AB19" s="35">
        <v>0.06</v>
      </c>
      <c r="AD19" s="15">
        <f t="shared" si="6"/>
        <v>3.2975871497331791E-2</v>
      </c>
    </row>
    <row r="20" spans="1:30" ht="16" thickBot="1" x14ac:dyDescent="0.4">
      <c r="A20" s="84">
        <v>42489</v>
      </c>
      <c r="B20">
        <v>3.57</v>
      </c>
      <c r="C20">
        <v>3.73</v>
      </c>
      <c r="D20">
        <v>3.37</v>
      </c>
      <c r="E20">
        <v>3.44</v>
      </c>
      <c r="F20">
        <v>3.44</v>
      </c>
      <c r="G20">
        <v>113651000</v>
      </c>
      <c r="I20" s="26">
        <v>17</v>
      </c>
      <c r="J20" s="9">
        <f t="shared" si="2"/>
        <v>-3.9891329027301969E-2</v>
      </c>
      <c r="K20" s="5">
        <f t="shared" si="3"/>
        <v>0.96010867097269803</v>
      </c>
      <c r="M20" s="26">
        <v>17</v>
      </c>
      <c r="N20" s="9">
        <f t="shared" si="0"/>
        <v>-3.9106145251396683E-2</v>
      </c>
      <c r="O20" s="5">
        <f t="shared" si="4"/>
        <v>0.96089385474860334</v>
      </c>
      <c r="W20" s="26">
        <v>17</v>
      </c>
      <c r="X20" s="9">
        <f t="shared" si="1"/>
        <v>-4.5317248756403125E-2</v>
      </c>
      <c r="Y20" s="5">
        <f t="shared" si="5"/>
        <v>2.0536530348497207E-3</v>
      </c>
      <c r="AA20" s="19">
        <v>18</v>
      </c>
      <c r="AB20" s="35">
        <v>7.0000000000000007E-2</v>
      </c>
      <c r="AD20" s="15">
        <f t="shared" si="6"/>
        <v>4.5317248756403125E-2</v>
      </c>
    </row>
    <row r="21" spans="1:30" ht="16" thickBot="1" x14ac:dyDescent="0.4">
      <c r="A21" s="84">
        <v>42496</v>
      </c>
      <c r="B21">
        <v>3.44</v>
      </c>
      <c r="C21">
        <v>3.59</v>
      </c>
      <c r="D21">
        <v>3.4</v>
      </c>
      <c r="E21">
        <v>3.49</v>
      </c>
      <c r="F21">
        <v>3.49</v>
      </c>
      <c r="G21">
        <v>61206400</v>
      </c>
      <c r="I21" s="26">
        <v>18</v>
      </c>
      <c r="J21" s="9">
        <f t="shared" si="2"/>
        <v>1.4430264829028837E-2</v>
      </c>
      <c r="K21" s="5">
        <f t="shared" si="3"/>
        <v>1.0144302648290289</v>
      </c>
      <c r="M21" s="26">
        <v>18</v>
      </c>
      <c r="N21" s="9">
        <f t="shared" si="0"/>
        <v>1.453488372093031E-2</v>
      </c>
      <c r="O21" s="5">
        <f t="shared" si="4"/>
        <v>1.0145348837209303</v>
      </c>
      <c r="Q21" s="90" t="s">
        <v>34</v>
      </c>
      <c r="R21" s="91"/>
      <c r="W21" s="26">
        <v>18</v>
      </c>
      <c r="X21" s="9">
        <f t="shared" si="1"/>
        <v>0</v>
      </c>
      <c r="Y21" s="5">
        <f t="shared" si="5"/>
        <v>0</v>
      </c>
      <c r="AA21" s="19">
        <v>19</v>
      </c>
      <c r="AB21" s="35">
        <v>0.08</v>
      </c>
      <c r="AD21" s="15">
        <f t="shared" si="6"/>
        <v>9.0043450999276776E-3</v>
      </c>
    </row>
    <row r="22" spans="1:30" x14ac:dyDescent="0.35">
      <c r="A22" s="84">
        <v>42503</v>
      </c>
      <c r="B22">
        <v>3.45</v>
      </c>
      <c r="C22">
        <v>3.72</v>
      </c>
      <c r="D22">
        <v>3.39</v>
      </c>
      <c r="E22">
        <v>3.66</v>
      </c>
      <c r="F22">
        <v>3.66</v>
      </c>
      <c r="G22">
        <v>66248200</v>
      </c>
      <c r="I22" s="27">
        <v>19</v>
      </c>
      <c r="J22" s="9">
        <f t="shared" si="2"/>
        <v>4.7561411198938995E-2</v>
      </c>
      <c r="K22" s="5">
        <f t="shared" si="3"/>
        <v>1.0475614111989391</v>
      </c>
      <c r="M22" s="27">
        <v>19</v>
      </c>
      <c r="N22" s="9">
        <f t="shared" si="0"/>
        <v>4.8710601719197687E-2</v>
      </c>
      <c r="O22" s="5">
        <f t="shared" si="4"/>
        <v>1.0487106017191976</v>
      </c>
      <c r="Q22" s="62" t="s">
        <v>115</v>
      </c>
      <c r="R22" s="63" t="s">
        <v>117</v>
      </c>
      <c r="W22" s="27">
        <v>19</v>
      </c>
      <c r="X22" s="9">
        <f t="shared" si="1"/>
        <v>0</v>
      </c>
      <c r="Y22" s="5">
        <f t="shared" si="5"/>
        <v>0</v>
      </c>
      <c r="AA22" s="19">
        <v>20</v>
      </c>
      <c r="AB22" s="35">
        <v>0.09</v>
      </c>
      <c r="AD22" s="15">
        <f t="shared" si="6"/>
        <v>4.2135491469837832E-2</v>
      </c>
    </row>
    <row r="23" spans="1:30" ht="16" thickBot="1" x14ac:dyDescent="0.4">
      <c r="A23" s="84">
        <v>42510</v>
      </c>
      <c r="B23">
        <v>3.6</v>
      </c>
      <c r="C23">
        <v>3.66</v>
      </c>
      <c r="D23">
        <v>3.46</v>
      </c>
      <c r="E23">
        <v>3.61</v>
      </c>
      <c r="F23">
        <v>3.61</v>
      </c>
      <c r="G23">
        <v>42833800</v>
      </c>
      <c r="I23" s="27">
        <v>20</v>
      </c>
      <c r="J23" s="9">
        <f t="shared" si="2"/>
        <v>-1.3755375068485457E-2</v>
      </c>
      <c r="K23" s="5">
        <f t="shared" si="3"/>
        <v>0.98624462493151455</v>
      </c>
      <c r="M23" s="27">
        <v>20</v>
      </c>
      <c r="N23" s="9">
        <f t="shared" si="0"/>
        <v>-1.3661202185792422E-2</v>
      </c>
      <c r="O23" s="5">
        <f t="shared" si="4"/>
        <v>0.98633879781420752</v>
      </c>
      <c r="Q23" s="64">
        <v>-0.1</v>
      </c>
      <c r="R23" s="65"/>
      <c r="W23" s="27">
        <v>20</v>
      </c>
      <c r="X23" s="9">
        <f t="shared" si="1"/>
        <v>-1.9181294797586616E-2</v>
      </c>
      <c r="Y23" s="5">
        <f t="shared" si="5"/>
        <v>3.6792207011192339E-4</v>
      </c>
      <c r="AA23" s="37">
        <v>21</v>
      </c>
      <c r="AB23" s="36">
        <v>0.1</v>
      </c>
      <c r="AD23" s="15">
        <f t="shared" si="6"/>
        <v>1.9181294797586616E-2</v>
      </c>
    </row>
    <row r="24" spans="1:30" x14ac:dyDescent="0.35">
      <c r="A24" s="84">
        <v>42517</v>
      </c>
      <c r="B24">
        <v>3.6</v>
      </c>
      <c r="C24">
        <v>3.85</v>
      </c>
      <c r="D24">
        <v>3.6</v>
      </c>
      <c r="E24">
        <v>3.77</v>
      </c>
      <c r="F24">
        <v>3.77</v>
      </c>
      <c r="G24">
        <v>52743000</v>
      </c>
      <c r="I24" s="26">
        <v>21</v>
      </c>
      <c r="J24" s="9">
        <f t="shared" si="2"/>
        <v>4.3367229115129864E-2</v>
      </c>
      <c r="K24" s="5">
        <f t="shared" si="3"/>
        <v>1.0433672291151299</v>
      </c>
      <c r="M24" s="26">
        <v>21</v>
      </c>
      <c r="N24" s="9">
        <f t="shared" si="0"/>
        <v>4.4321329639889238E-2</v>
      </c>
      <c r="O24" s="5">
        <f t="shared" si="4"/>
        <v>1.0443213296398892</v>
      </c>
      <c r="Q24" s="64">
        <v>-0.09</v>
      </c>
      <c r="R24" s="65"/>
      <c r="W24" s="26">
        <v>21</v>
      </c>
      <c r="X24" s="9">
        <f t="shared" si="1"/>
        <v>0</v>
      </c>
      <c r="Y24" s="5">
        <f t="shared" si="5"/>
        <v>0</v>
      </c>
      <c r="AD24" s="15">
        <f t="shared" si="6"/>
        <v>3.7941309386028702E-2</v>
      </c>
    </row>
    <row r="25" spans="1:30" x14ac:dyDescent="0.35">
      <c r="A25" s="84">
        <v>42524</v>
      </c>
      <c r="B25">
        <v>3.77</v>
      </c>
      <c r="C25">
        <v>3.98</v>
      </c>
      <c r="D25">
        <v>3.69</v>
      </c>
      <c r="E25">
        <v>3.81</v>
      </c>
      <c r="F25">
        <v>3.81</v>
      </c>
      <c r="G25">
        <v>52687400</v>
      </c>
      <c r="I25" s="26">
        <v>22</v>
      </c>
      <c r="J25" s="9">
        <f t="shared" si="2"/>
        <v>1.0554187678690171E-2</v>
      </c>
      <c r="K25" s="5">
        <f t="shared" si="3"/>
        <v>1.0105541876786901</v>
      </c>
      <c r="M25" s="26">
        <v>22</v>
      </c>
      <c r="N25" s="9">
        <f t="shared" si="0"/>
        <v>1.0610079575596827E-2</v>
      </c>
      <c r="O25" s="5">
        <f t="shared" si="4"/>
        <v>1.0106100795755968</v>
      </c>
      <c r="Q25" s="64">
        <v>-0.08</v>
      </c>
      <c r="R25" s="65"/>
      <c r="W25" s="26">
        <v>22</v>
      </c>
      <c r="X25" s="9">
        <f t="shared" si="1"/>
        <v>0</v>
      </c>
      <c r="Y25" s="5">
        <f t="shared" si="5"/>
        <v>0</v>
      </c>
      <c r="AD25" s="15">
        <f t="shared" si="6"/>
        <v>5.1282679495890122E-3</v>
      </c>
    </row>
    <row r="26" spans="1:30" x14ac:dyDescent="0.35">
      <c r="A26" s="84">
        <v>42531</v>
      </c>
      <c r="B26">
        <v>3.75</v>
      </c>
      <c r="C26">
        <v>3.82</v>
      </c>
      <c r="D26">
        <v>3.61</v>
      </c>
      <c r="E26">
        <v>3.71</v>
      </c>
      <c r="F26">
        <v>3.71</v>
      </c>
      <c r="G26">
        <v>47994100</v>
      </c>
      <c r="I26" s="26">
        <v>23</v>
      </c>
      <c r="J26" s="9">
        <f t="shared" si="2"/>
        <v>-2.6597312519265854E-2</v>
      </c>
      <c r="K26" s="5">
        <f t="shared" si="3"/>
        <v>0.97340268748073411</v>
      </c>
      <c r="M26" s="26">
        <v>23</v>
      </c>
      <c r="N26" s="9">
        <f t="shared" si="0"/>
        <v>-2.6246719160105011E-2</v>
      </c>
      <c r="O26" s="5">
        <f t="shared" si="4"/>
        <v>0.97375328083989499</v>
      </c>
      <c r="Q26" s="64">
        <v>-7.0000000000000007E-2</v>
      </c>
      <c r="R26" s="65"/>
      <c r="W26" s="26">
        <v>23</v>
      </c>
      <c r="X26" s="9">
        <f t="shared" si="1"/>
        <v>-3.2023232248367013E-2</v>
      </c>
      <c r="Y26" s="5">
        <f t="shared" si="5"/>
        <v>1.0254874036328531E-3</v>
      </c>
      <c r="AD26" s="15">
        <f t="shared" si="6"/>
        <v>3.2023232248367013E-2</v>
      </c>
    </row>
    <row r="27" spans="1:30" x14ac:dyDescent="0.35">
      <c r="A27" s="84">
        <v>42538</v>
      </c>
      <c r="B27">
        <v>3.71</v>
      </c>
      <c r="C27">
        <v>4.4800000000000004</v>
      </c>
      <c r="D27">
        <v>3.69</v>
      </c>
      <c r="E27">
        <v>4.3899999999999997</v>
      </c>
      <c r="F27">
        <v>4.3899999999999997</v>
      </c>
      <c r="G27">
        <v>131199600</v>
      </c>
      <c r="I27" s="27">
        <v>24</v>
      </c>
      <c r="J27" s="9">
        <f t="shared" si="2"/>
        <v>0.16829735046773608</v>
      </c>
      <c r="K27" s="5">
        <f t="shared" si="3"/>
        <v>1.1682973504677361</v>
      </c>
      <c r="M27" s="27">
        <v>24</v>
      </c>
      <c r="N27" s="9">
        <f t="shared" si="0"/>
        <v>0.18328840970350396</v>
      </c>
      <c r="O27" s="5">
        <f t="shared" si="4"/>
        <v>1.1832884097035039</v>
      </c>
      <c r="Q27" s="64">
        <v>-0.06</v>
      </c>
      <c r="R27" s="65"/>
      <c r="W27" s="27">
        <v>24</v>
      </c>
      <c r="X27" s="9">
        <f t="shared" si="1"/>
        <v>0</v>
      </c>
      <c r="Y27" s="5">
        <f t="shared" si="5"/>
        <v>0</v>
      </c>
      <c r="AD27" s="15">
        <f t="shared" si="6"/>
        <v>0.16287143073863491</v>
      </c>
    </row>
    <row r="28" spans="1:30" x14ac:dyDescent="0.35">
      <c r="A28" s="84">
        <v>42545</v>
      </c>
      <c r="B28">
        <v>4.17</v>
      </c>
      <c r="C28">
        <v>4.5599999999999996</v>
      </c>
      <c r="D28">
        <v>4.04</v>
      </c>
      <c r="E28">
        <v>4.53</v>
      </c>
      <c r="F28">
        <v>4.53</v>
      </c>
      <c r="G28">
        <v>90449900</v>
      </c>
      <c r="I28" s="27">
        <v>25</v>
      </c>
      <c r="J28" s="9">
        <f t="shared" si="2"/>
        <v>3.1392712407862858E-2</v>
      </c>
      <c r="K28" s="5">
        <f t="shared" si="3"/>
        <v>1.0313927124078628</v>
      </c>
      <c r="M28" s="27">
        <v>25</v>
      </c>
      <c r="N28" s="9">
        <f t="shared" si="0"/>
        <v>3.189066059225526E-2</v>
      </c>
      <c r="O28" s="5">
        <f t="shared" si="4"/>
        <v>1.0318906605922553</v>
      </c>
      <c r="Q28" s="64">
        <v>-0.05</v>
      </c>
      <c r="R28" s="65"/>
      <c r="W28" s="27">
        <v>25</v>
      </c>
      <c r="X28" s="9">
        <f t="shared" si="1"/>
        <v>0</v>
      </c>
      <c r="Y28" s="5">
        <f t="shared" si="5"/>
        <v>0</v>
      </c>
      <c r="AD28" s="15">
        <f t="shared" si="6"/>
        <v>2.5966792678761699E-2</v>
      </c>
    </row>
    <row r="29" spans="1:30" x14ac:dyDescent="0.35">
      <c r="A29" s="84">
        <v>42552</v>
      </c>
      <c r="B29">
        <v>4.5199999999999996</v>
      </c>
      <c r="C29">
        <v>4.59</v>
      </c>
      <c r="D29">
        <v>4.3600000000000003</v>
      </c>
      <c r="E29">
        <v>4.54</v>
      </c>
      <c r="F29">
        <v>4.54</v>
      </c>
      <c r="G29">
        <v>52779000</v>
      </c>
      <c r="I29" s="26">
        <v>26</v>
      </c>
      <c r="J29" s="9">
        <f t="shared" si="2"/>
        <v>2.2050725583139755E-3</v>
      </c>
      <c r="K29" s="5">
        <f t="shared" si="3"/>
        <v>1.002205072558314</v>
      </c>
      <c r="M29" s="26">
        <v>26</v>
      </c>
      <c r="N29" s="9">
        <f t="shared" si="0"/>
        <v>2.2075055187637496E-3</v>
      </c>
      <c r="O29" s="5">
        <f t="shared" si="4"/>
        <v>1.0022075055187638</v>
      </c>
      <c r="Q29" s="64">
        <v>-0.04</v>
      </c>
      <c r="R29" s="65"/>
      <c r="W29" s="26">
        <v>26</v>
      </c>
      <c r="X29" s="9">
        <f t="shared" si="1"/>
        <v>-3.2208471707871836E-3</v>
      </c>
      <c r="Y29" s="5">
        <f t="shared" si="5"/>
        <v>1.0373856497567806E-5</v>
      </c>
      <c r="AD29" s="15">
        <f t="shared" si="6"/>
        <v>3.2208471707871836E-3</v>
      </c>
    </row>
    <row r="30" spans="1:30" x14ac:dyDescent="0.35">
      <c r="A30" s="84">
        <v>42559</v>
      </c>
      <c r="B30">
        <v>4.5599999999999996</v>
      </c>
      <c r="C30">
        <v>5.07</v>
      </c>
      <c r="D30">
        <v>4.49</v>
      </c>
      <c r="E30">
        <v>5.01</v>
      </c>
      <c r="F30">
        <v>5.01</v>
      </c>
      <c r="G30">
        <v>73420100</v>
      </c>
      <c r="I30" s="26">
        <v>27</v>
      </c>
      <c r="J30" s="9">
        <f t="shared" si="2"/>
        <v>9.8508903043516838E-2</v>
      </c>
      <c r="K30" s="5">
        <f t="shared" si="3"/>
        <v>1.0985089030435169</v>
      </c>
      <c r="M30" s="26">
        <v>27</v>
      </c>
      <c r="N30" s="9">
        <f t="shared" si="0"/>
        <v>0.10352422907488981</v>
      </c>
      <c r="O30" s="5">
        <f t="shared" si="4"/>
        <v>1.1035242290748899</v>
      </c>
      <c r="Q30" s="64">
        <v>-0.03</v>
      </c>
      <c r="R30" s="65"/>
      <c r="W30" s="26">
        <v>27</v>
      </c>
      <c r="X30" s="9">
        <f t="shared" si="1"/>
        <v>0</v>
      </c>
      <c r="Y30" s="5">
        <f t="shared" si="5"/>
        <v>0</v>
      </c>
      <c r="AD30" s="15">
        <f t="shared" si="6"/>
        <v>9.3082983314415682E-2</v>
      </c>
    </row>
    <row r="31" spans="1:30" x14ac:dyDescent="0.35">
      <c r="A31" s="84">
        <v>42566</v>
      </c>
      <c r="B31">
        <v>5.05</v>
      </c>
      <c r="C31">
        <v>5.05</v>
      </c>
      <c r="D31">
        <v>4.42</v>
      </c>
      <c r="E31">
        <v>4.5999999999999996</v>
      </c>
      <c r="F31">
        <v>4.5999999999999996</v>
      </c>
      <c r="G31">
        <v>118897900</v>
      </c>
      <c r="I31" s="26">
        <v>28</v>
      </c>
      <c r="J31" s="9">
        <f t="shared" si="2"/>
        <v>-8.5379611601724179E-2</v>
      </c>
      <c r="K31" s="5">
        <f t="shared" si="3"/>
        <v>0.91462038839827586</v>
      </c>
      <c r="M31" s="26">
        <v>28</v>
      </c>
      <c r="N31" s="9">
        <f t="shared" si="0"/>
        <v>-8.1836327345309406E-2</v>
      </c>
      <c r="O31" s="5">
        <f t="shared" si="4"/>
        <v>0.91816367265469057</v>
      </c>
      <c r="Q31" s="64">
        <v>-0.02</v>
      </c>
      <c r="R31" s="65"/>
      <c r="W31" s="26">
        <v>28</v>
      </c>
      <c r="X31" s="9">
        <f t="shared" si="1"/>
        <v>-9.0805531330825334E-2</v>
      </c>
      <c r="Y31" s="5">
        <f t="shared" si="5"/>
        <v>8.2456445202735013E-3</v>
      </c>
      <c r="AD31" s="15">
        <f t="shared" si="6"/>
        <v>9.0805531330825334E-2</v>
      </c>
    </row>
    <row r="32" spans="1:30" x14ac:dyDescent="0.35">
      <c r="A32" s="84">
        <v>42573</v>
      </c>
      <c r="B32">
        <v>4.6399999999999997</v>
      </c>
      <c r="C32">
        <v>6.35</v>
      </c>
      <c r="D32">
        <v>4.59</v>
      </c>
      <c r="E32">
        <v>6</v>
      </c>
      <c r="F32">
        <v>6</v>
      </c>
      <c r="G32">
        <v>311282300</v>
      </c>
      <c r="I32" s="27">
        <v>29</v>
      </c>
      <c r="J32" s="9">
        <f t="shared" si="2"/>
        <v>0.26570316573300568</v>
      </c>
      <c r="K32" s="5">
        <f t="shared" si="3"/>
        <v>1.2657031657330058</v>
      </c>
      <c r="M32" s="27">
        <v>29</v>
      </c>
      <c r="N32" s="9">
        <f t="shared" si="0"/>
        <v>0.3043478260869566</v>
      </c>
      <c r="O32" s="5">
        <f t="shared" si="4"/>
        <v>1.3043478260869565</v>
      </c>
      <c r="Q32" s="64">
        <v>-0.01</v>
      </c>
      <c r="R32" s="65"/>
      <c r="W32" s="27">
        <v>29</v>
      </c>
      <c r="X32" s="9">
        <f t="shared" si="1"/>
        <v>0</v>
      </c>
      <c r="Y32" s="5">
        <f t="shared" si="5"/>
        <v>0</v>
      </c>
      <c r="AD32" s="15">
        <f t="shared" si="6"/>
        <v>0.26027724600390451</v>
      </c>
    </row>
    <row r="33" spans="1:30" x14ac:dyDescent="0.35">
      <c r="A33" s="84">
        <v>42580</v>
      </c>
      <c r="B33">
        <v>5.94</v>
      </c>
      <c r="C33">
        <v>6.25</v>
      </c>
      <c r="D33">
        <v>5.86</v>
      </c>
      <c r="E33">
        <v>6.22</v>
      </c>
      <c r="F33">
        <v>6.22</v>
      </c>
      <c r="G33">
        <v>105468600</v>
      </c>
      <c r="I33" s="27">
        <v>30</v>
      </c>
      <c r="J33" s="9">
        <f t="shared" si="2"/>
        <v>3.6010437523033033E-2</v>
      </c>
      <c r="K33" s="5">
        <f t="shared" si="3"/>
        <v>1.036010437523033</v>
      </c>
      <c r="M33" s="27">
        <v>30</v>
      </c>
      <c r="N33" s="9">
        <f t="shared" si="0"/>
        <v>3.6666666666666625E-2</v>
      </c>
      <c r="O33" s="5">
        <f t="shared" si="4"/>
        <v>1.0366666666666666</v>
      </c>
      <c r="Q33" s="64">
        <v>0</v>
      </c>
      <c r="R33" s="65"/>
      <c r="W33" s="27">
        <v>30</v>
      </c>
      <c r="X33" s="9">
        <f t="shared" si="1"/>
        <v>0</v>
      </c>
      <c r="Y33" s="5">
        <f t="shared" si="5"/>
        <v>0</v>
      </c>
      <c r="AD33" s="15">
        <f t="shared" si="6"/>
        <v>3.0584517793931874E-2</v>
      </c>
    </row>
    <row r="34" spans="1:30" x14ac:dyDescent="0.35">
      <c r="A34" s="84">
        <v>42587</v>
      </c>
      <c r="B34">
        <v>6.22</v>
      </c>
      <c r="C34">
        <v>6.35</v>
      </c>
      <c r="D34">
        <v>5.97</v>
      </c>
      <c r="E34">
        <v>6.1</v>
      </c>
      <c r="F34">
        <v>6.1</v>
      </c>
      <c r="G34">
        <v>77554000</v>
      </c>
      <c r="I34" s="26">
        <v>31</v>
      </c>
      <c r="J34" s="9">
        <f t="shared" si="2"/>
        <v>-1.9481135571822541E-2</v>
      </c>
      <c r="K34" s="5">
        <f t="shared" si="3"/>
        <v>0.98051886442817748</v>
      </c>
      <c r="M34" s="26">
        <v>31</v>
      </c>
      <c r="N34" s="9">
        <f t="shared" si="0"/>
        <v>-1.9292604501607736E-2</v>
      </c>
      <c r="O34" s="5">
        <f t="shared" si="4"/>
        <v>0.98070739549839225</v>
      </c>
      <c r="Q34" s="64">
        <v>0.01</v>
      </c>
      <c r="R34" s="65"/>
      <c r="W34" s="26">
        <v>31</v>
      </c>
      <c r="X34" s="9">
        <f t="shared" si="1"/>
        <v>-2.49070553009237E-2</v>
      </c>
      <c r="Y34" s="5">
        <f t="shared" si="5"/>
        <v>6.2036140376327134E-4</v>
      </c>
      <c r="AD34" s="15">
        <f t="shared" si="6"/>
        <v>2.49070553009237E-2</v>
      </c>
    </row>
    <row r="35" spans="1:30" x14ac:dyDescent="0.35">
      <c r="A35" s="84">
        <v>42594</v>
      </c>
      <c r="B35">
        <v>6.13</v>
      </c>
      <c r="C35">
        <v>6.18</v>
      </c>
      <c r="D35">
        <v>5.87</v>
      </c>
      <c r="E35">
        <v>6.02</v>
      </c>
      <c r="F35">
        <v>6.02</v>
      </c>
      <c r="G35">
        <v>64129400</v>
      </c>
      <c r="I35" s="26">
        <v>32</v>
      </c>
      <c r="J35" s="9">
        <f t="shared" si="2"/>
        <v>-1.3201511858535955E-2</v>
      </c>
      <c r="K35" s="5">
        <f t="shared" si="3"/>
        <v>0.98679848814146409</v>
      </c>
      <c r="M35" s="26">
        <v>32</v>
      </c>
      <c r="N35" s="9">
        <f t="shared" si="0"/>
        <v>-1.3114754098360668E-2</v>
      </c>
      <c r="O35" s="5">
        <f t="shared" si="4"/>
        <v>0.98688524590163929</v>
      </c>
      <c r="Q35" s="64">
        <v>0.02</v>
      </c>
      <c r="R35" s="65"/>
      <c r="W35" s="26">
        <v>32</v>
      </c>
      <c r="X35" s="9">
        <f t="shared" si="1"/>
        <v>-1.8627431587637112E-2</v>
      </c>
      <c r="Y35" s="5">
        <f t="shared" si="5"/>
        <v>3.4698120755210089E-4</v>
      </c>
      <c r="AD35" s="15">
        <f t="shared" si="6"/>
        <v>1.8627431587637112E-2</v>
      </c>
    </row>
    <row r="36" spans="1:30" x14ac:dyDescent="0.35">
      <c r="A36" s="84">
        <v>42601</v>
      </c>
      <c r="B36">
        <v>6.01</v>
      </c>
      <c r="C36">
        <v>6.19</v>
      </c>
      <c r="D36">
        <v>5.85</v>
      </c>
      <c r="E36">
        <v>6.18</v>
      </c>
      <c r="F36">
        <v>6.18</v>
      </c>
      <c r="G36">
        <v>70560500</v>
      </c>
      <c r="I36" s="26">
        <v>33</v>
      </c>
      <c r="J36" s="9">
        <f t="shared" si="2"/>
        <v>2.6231012148869685E-2</v>
      </c>
      <c r="K36" s="5">
        <f t="shared" si="3"/>
        <v>1.0262310121488696</v>
      </c>
      <c r="M36" s="26">
        <v>33</v>
      </c>
      <c r="N36" s="9">
        <f t="shared" ref="N36:N67" si="7">(F36-F35)/F35</f>
        <v>2.6578073089701022E-2</v>
      </c>
      <c r="O36" s="5">
        <f t="shared" si="4"/>
        <v>1.0265780730897009</v>
      </c>
      <c r="Q36" s="64">
        <v>0.03</v>
      </c>
      <c r="R36" s="65"/>
      <c r="W36" s="26">
        <v>33</v>
      </c>
      <c r="X36" s="9">
        <f t="shared" ref="X36:X67" si="8">IF(J36&lt;$R$3,(J36-$R$3),0)</f>
        <v>0</v>
      </c>
      <c r="Y36" s="5">
        <f t="shared" si="5"/>
        <v>0</v>
      </c>
      <c r="AD36" s="15">
        <f t="shared" si="6"/>
        <v>2.0805092419768526E-2</v>
      </c>
    </row>
    <row r="37" spans="1:30" x14ac:dyDescent="0.35">
      <c r="A37" s="84">
        <v>42608</v>
      </c>
      <c r="B37">
        <v>6.14</v>
      </c>
      <c r="C37">
        <v>6.3</v>
      </c>
      <c r="D37">
        <v>6.07</v>
      </c>
      <c r="E37">
        <v>6.2</v>
      </c>
      <c r="F37">
        <v>6.2</v>
      </c>
      <c r="G37">
        <v>68780100</v>
      </c>
      <c r="I37" s="27">
        <v>34</v>
      </c>
      <c r="J37" s="9">
        <f t="shared" si="2"/>
        <v>3.23102058144654E-3</v>
      </c>
      <c r="K37" s="5">
        <f t="shared" si="3"/>
        <v>1.0032310205814465</v>
      </c>
      <c r="M37" s="27">
        <v>34</v>
      </c>
      <c r="N37" s="9">
        <f t="shared" si="7"/>
        <v>3.2362459546926314E-3</v>
      </c>
      <c r="O37" s="5">
        <f t="shared" si="4"/>
        <v>1.0032362459546926</v>
      </c>
      <c r="Q37" s="64">
        <v>0.04</v>
      </c>
      <c r="R37" s="65"/>
      <c r="W37" s="27">
        <v>34</v>
      </c>
      <c r="X37" s="9">
        <f t="shared" si="8"/>
        <v>-2.1948991476546192E-3</v>
      </c>
      <c r="Y37" s="5">
        <f t="shared" si="5"/>
        <v>4.8175822683749737E-6</v>
      </c>
      <c r="AD37" s="15">
        <f t="shared" si="6"/>
        <v>2.1948991476546192E-3</v>
      </c>
    </row>
    <row r="38" spans="1:30" x14ac:dyDescent="0.35">
      <c r="A38" s="84">
        <v>42615</v>
      </c>
      <c r="B38">
        <v>6.2</v>
      </c>
      <c r="C38">
        <v>7.03</v>
      </c>
      <c r="D38">
        <v>6.19</v>
      </c>
      <c r="E38">
        <v>6.8</v>
      </c>
      <c r="F38">
        <v>6.8</v>
      </c>
      <c r="G38">
        <v>104604000</v>
      </c>
      <c r="I38" s="27">
        <v>35</v>
      </c>
      <c r="J38" s="9">
        <f t="shared" si="2"/>
        <v>9.2373320131015069E-2</v>
      </c>
      <c r="K38" s="5">
        <f t="shared" si="3"/>
        <v>1.0923733201310151</v>
      </c>
      <c r="M38" s="27">
        <v>35</v>
      </c>
      <c r="N38" s="9">
        <f t="shared" si="7"/>
        <v>9.6774193548387039E-2</v>
      </c>
      <c r="O38" s="5">
        <f t="shared" si="4"/>
        <v>1.096774193548387</v>
      </c>
      <c r="Q38" s="64">
        <v>0.05</v>
      </c>
      <c r="R38" s="65"/>
      <c r="W38" s="27">
        <v>35</v>
      </c>
      <c r="X38" s="9">
        <f t="shared" si="8"/>
        <v>0</v>
      </c>
      <c r="Y38" s="5">
        <f t="shared" si="5"/>
        <v>0</v>
      </c>
      <c r="AD38" s="15">
        <f t="shared" si="6"/>
        <v>8.6947400401913913E-2</v>
      </c>
    </row>
    <row r="39" spans="1:30" x14ac:dyDescent="0.35">
      <c r="A39" s="84">
        <v>42622</v>
      </c>
      <c r="B39">
        <v>6.73</v>
      </c>
      <c r="C39">
        <v>7.01</v>
      </c>
      <c r="D39">
        <v>6.42</v>
      </c>
      <c r="E39">
        <v>6.79</v>
      </c>
      <c r="F39">
        <v>6.79</v>
      </c>
      <c r="G39">
        <v>131325200</v>
      </c>
      <c r="I39" s="26">
        <v>36</v>
      </c>
      <c r="J39" s="9">
        <f t="shared" si="2"/>
        <v>-1.4716706114562507E-3</v>
      </c>
      <c r="K39" s="5">
        <f t="shared" si="3"/>
        <v>0.99852832938854375</v>
      </c>
      <c r="M39" s="26">
        <v>36</v>
      </c>
      <c r="N39" s="9">
        <f t="shared" si="7"/>
        <v>-1.4705882352940864E-3</v>
      </c>
      <c r="O39" s="5">
        <f t="shared" si="4"/>
        <v>0.99852941176470589</v>
      </c>
      <c r="Q39" s="64">
        <v>0.06</v>
      </c>
      <c r="R39" s="65"/>
      <c r="W39" s="26">
        <v>36</v>
      </c>
      <c r="X39" s="9">
        <f t="shared" si="8"/>
        <v>-6.8975903405574098E-3</v>
      </c>
      <c r="Y39" s="5">
        <f t="shared" si="5"/>
        <v>4.7576752506150884E-5</v>
      </c>
      <c r="AD39" s="15">
        <f t="shared" si="6"/>
        <v>6.8975903405574098E-3</v>
      </c>
    </row>
    <row r="40" spans="1:30" x14ac:dyDescent="0.35">
      <c r="A40" s="84">
        <v>42629</v>
      </c>
      <c r="B40">
        <v>6.79</v>
      </c>
      <c r="C40">
        <v>6.94</v>
      </c>
      <c r="D40">
        <v>6.18</v>
      </c>
      <c r="E40">
        <v>6.62</v>
      </c>
      <c r="F40">
        <v>6.62</v>
      </c>
      <c r="G40">
        <v>138763400</v>
      </c>
      <c r="I40" s="26">
        <v>37</v>
      </c>
      <c r="J40" s="9">
        <f t="shared" si="2"/>
        <v>-2.5355571621687941E-2</v>
      </c>
      <c r="K40" s="5">
        <f t="shared" si="3"/>
        <v>0.97464442837831211</v>
      </c>
      <c r="M40" s="26">
        <v>37</v>
      </c>
      <c r="N40" s="9">
        <f t="shared" si="7"/>
        <v>-2.5036818851251832E-2</v>
      </c>
      <c r="O40" s="5">
        <f t="shared" si="4"/>
        <v>0.97496318114874814</v>
      </c>
      <c r="Q40" s="64">
        <v>7.0000000000000007E-2</v>
      </c>
      <c r="R40" s="65"/>
      <c r="W40" s="26">
        <v>37</v>
      </c>
      <c r="X40" s="9">
        <f t="shared" si="8"/>
        <v>-3.07814913507891E-2</v>
      </c>
      <c r="Y40" s="5">
        <f t="shared" si="5"/>
        <v>9.4750020977870416E-4</v>
      </c>
      <c r="AD40" s="15">
        <f t="shared" si="6"/>
        <v>3.07814913507891E-2</v>
      </c>
    </row>
    <row r="41" spans="1:30" x14ac:dyDescent="0.35">
      <c r="A41" s="84">
        <v>42636</v>
      </c>
      <c r="B41">
        <v>6.61</v>
      </c>
      <c r="C41">
        <v>6.84</v>
      </c>
      <c r="D41">
        <v>6.58</v>
      </c>
      <c r="E41">
        <v>6.66</v>
      </c>
      <c r="F41">
        <v>6.66</v>
      </c>
      <c r="G41">
        <v>52914200</v>
      </c>
      <c r="I41" s="26">
        <v>38</v>
      </c>
      <c r="J41" s="9">
        <f t="shared" si="2"/>
        <v>6.0241146033808762E-3</v>
      </c>
      <c r="K41" s="5">
        <f t="shared" si="3"/>
        <v>1.0060241146033808</v>
      </c>
      <c r="M41" s="26">
        <v>38</v>
      </c>
      <c r="N41" s="9">
        <f t="shared" si="7"/>
        <v>6.0422960725075581E-3</v>
      </c>
      <c r="O41" s="5">
        <f t="shared" si="4"/>
        <v>1.0060422960725075</v>
      </c>
      <c r="Q41" s="64">
        <v>0.08</v>
      </c>
      <c r="R41" s="65"/>
      <c r="W41" s="26">
        <v>38</v>
      </c>
      <c r="X41" s="9">
        <f t="shared" si="8"/>
        <v>0</v>
      </c>
      <c r="Y41" s="5">
        <f t="shared" si="5"/>
        <v>0</v>
      </c>
      <c r="AD41" s="15">
        <f t="shared" si="6"/>
        <v>5.9819487427971701E-4</v>
      </c>
    </row>
    <row r="42" spans="1:30" x14ac:dyDescent="0.35">
      <c r="A42" s="84">
        <v>42643</v>
      </c>
      <c r="B42">
        <v>6.67</v>
      </c>
      <c r="C42">
        <v>6.75</v>
      </c>
      <c r="D42">
        <v>6.5</v>
      </c>
      <c r="E42">
        <v>6.53</v>
      </c>
      <c r="F42">
        <v>6.53</v>
      </c>
      <c r="G42">
        <v>71028200</v>
      </c>
      <c r="I42" s="27">
        <v>39</v>
      </c>
      <c r="J42" s="9">
        <f t="shared" si="2"/>
        <v>-1.9712541263958022E-2</v>
      </c>
      <c r="K42" s="5">
        <f t="shared" si="3"/>
        <v>0.98028745873604195</v>
      </c>
      <c r="M42" s="27">
        <v>39</v>
      </c>
      <c r="N42" s="9">
        <f t="shared" si="7"/>
        <v>-1.9519519519519503E-2</v>
      </c>
      <c r="O42" s="5">
        <f t="shared" si="4"/>
        <v>0.98048048048048053</v>
      </c>
      <c r="Q42" s="64">
        <v>0.09</v>
      </c>
      <c r="R42" s="65"/>
      <c r="W42" s="27">
        <v>39</v>
      </c>
      <c r="X42" s="9">
        <f t="shared" si="8"/>
        <v>-2.5138460993059181E-2</v>
      </c>
      <c r="Y42" s="5">
        <f t="shared" si="5"/>
        <v>6.3194222109955796E-4</v>
      </c>
      <c r="AD42" s="15">
        <f t="shared" si="6"/>
        <v>2.5138460993059181E-2</v>
      </c>
    </row>
    <row r="43" spans="1:30" x14ac:dyDescent="0.35">
      <c r="A43" s="84">
        <v>42650</v>
      </c>
      <c r="B43">
        <v>6.55</v>
      </c>
      <c r="C43">
        <v>7.01</v>
      </c>
      <c r="D43">
        <v>6.43</v>
      </c>
      <c r="E43">
        <v>6.77</v>
      </c>
      <c r="F43">
        <v>6.77</v>
      </c>
      <c r="G43">
        <v>85852900</v>
      </c>
      <c r="I43" s="27">
        <v>40</v>
      </c>
      <c r="J43" s="9">
        <f t="shared" si="2"/>
        <v>3.6094143635843894E-2</v>
      </c>
      <c r="K43" s="5">
        <f t="shared" si="3"/>
        <v>1.036094143635844</v>
      </c>
      <c r="M43" s="27">
        <v>40</v>
      </c>
      <c r="N43" s="9">
        <f t="shared" si="7"/>
        <v>3.6753445635528223E-2</v>
      </c>
      <c r="O43" s="5">
        <f t="shared" si="4"/>
        <v>1.0367534456355283</v>
      </c>
      <c r="Q43" s="64">
        <v>0.1</v>
      </c>
      <c r="R43" s="65"/>
      <c r="W43" s="27">
        <v>40</v>
      </c>
      <c r="X43" s="9">
        <f t="shared" si="8"/>
        <v>0</v>
      </c>
      <c r="Y43" s="5">
        <f t="shared" si="5"/>
        <v>0</v>
      </c>
      <c r="AD43" s="15">
        <f t="shared" si="6"/>
        <v>3.0668223906742734E-2</v>
      </c>
    </row>
    <row r="44" spans="1:30" ht="16" thickBot="1" x14ac:dyDescent="0.4">
      <c r="A44" s="84">
        <v>42657</v>
      </c>
      <c r="B44">
        <v>6.92</v>
      </c>
      <c r="C44">
        <v>7.16</v>
      </c>
      <c r="D44">
        <v>6.64</v>
      </c>
      <c r="E44">
        <v>6.72</v>
      </c>
      <c r="F44">
        <v>6.72</v>
      </c>
      <c r="G44">
        <v>115296900</v>
      </c>
      <c r="I44" s="26">
        <v>41</v>
      </c>
      <c r="J44" s="9">
        <f t="shared" si="2"/>
        <v>-7.4129323891254113E-3</v>
      </c>
      <c r="K44" s="5">
        <f t="shared" si="3"/>
        <v>0.99258706761087456</v>
      </c>
      <c r="M44" s="26">
        <v>41</v>
      </c>
      <c r="N44" s="9">
        <f t="shared" si="7"/>
        <v>-7.3855243722304028E-3</v>
      </c>
      <c r="O44" s="5">
        <f t="shared" si="4"/>
        <v>0.99261447562776961</v>
      </c>
      <c r="Q44" s="66" t="s">
        <v>116</v>
      </c>
      <c r="R44" s="67">
        <v>0</v>
      </c>
      <c r="W44" s="26">
        <v>41</v>
      </c>
      <c r="X44" s="9">
        <f t="shared" si="8"/>
        <v>-1.283885211822657E-2</v>
      </c>
      <c r="Y44" s="5">
        <f t="shared" si="5"/>
        <v>1.6483612371369089E-4</v>
      </c>
      <c r="AD44" s="15">
        <f t="shared" si="6"/>
        <v>1.283885211822657E-2</v>
      </c>
    </row>
    <row r="45" spans="1:30" x14ac:dyDescent="0.35">
      <c r="A45" s="84">
        <v>42664</v>
      </c>
      <c r="B45">
        <v>6.72</v>
      </c>
      <c r="C45">
        <v>6.95</v>
      </c>
      <c r="D45">
        <v>6.18</v>
      </c>
      <c r="E45">
        <v>6.29</v>
      </c>
      <c r="F45">
        <v>6.29</v>
      </c>
      <c r="G45">
        <v>134343400</v>
      </c>
      <c r="I45" s="26">
        <v>42</v>
      </c>
      <c r="J45" s="9">
        <f t="shared" si="2"/>
        <v>-6.6127083822709015E-2</v>
      </c>
      <c r="K45" s="5">
        <f t="shared" si="3"/>
        <v>0.93387291617729096</v>
      </c>
      <c r="M45" s="26">
        <v>42</v>
      </c>
      <c r="N45" s="9">
        <f t="shared" si="7"/>
        <v>-6.3988095238095205E-2</v>
      </c>
      <c r="O45" s="5">
        <f t="shared" si="4"/>
        <v>0.93601190476190477</v>
      </c>
      <c r="W45" s="26">
        <v>42</v>
      </c>
      <c r="X45" s="9">
        <f t="shared" si="8"/>
        <v>-7.1553003551810171E-2</v>
      </c>
      <c r="Y45" s="5">
        <f t="shared" si="5"/>
        <v>5.119832317285359E-3</v>
      </c>
      <c r="AD45" s="15">
        <f t="shared" si="6"/>
        <v>7.1553003551810171E-2</v>
      </c>
    </row>
    <row r="46" spans="1:30" x14ac:dyDescent="0.35">
      <c r="A46" s="84">
        <v>42671</v>
      </c>
      <c r="B46">
        <v>6.31</v>
      </c>
      <c r="C46">
        <v>6.52</v>
      </c>
      <c r="D46">
        <v>5.83</v>
      </c>
      <c r="E46">
        <v>6.07</v>
      </c>
      <c r="F46">
        <v>6.07</v>
      </c>
      <c r="G46">
        <v>83924100</v>
      </c>
      <c r="I46" s="26">
        <v>43</v>
      </c>
      <c r="J46" s="9">
        <f t="shared" si="2"/>
        <v>-3.5602465640942223E-2</v>
      </c>
      <c r="K46" s="5">
        <f t="shared" si="3"/>
        <v>0.96439753435905773</v>
      </c>
      <c r="M46" s="26">
        <v>43</v>
      </c>
      <c r="N46" s="9">
        <f t="shared" si="7"/>
        <v>-3.4976152623211409E-2</v>
      </c>
      <c r="O46" s="5">
        <f t="shared" si="4"/>
        <v>0.96502384737678859</v>
      </c>
      <c r="W46" s="26">
        <v>43</v>
      </c>
      <c r="X46" s="9">
        <f t="shared" si="8"/>
        <v>-4.1028385370043385E-2</v>
      </c>
      <c r="Y46" s="5">
        <f t="shared" si="5"/>
        <v>1.6833284060727902E-3</v>
      </c>
      <c r="AD46" s="15">
        <f t="shared" si="6"/>
        <v>4.1028385370043385E-2</v>
      </c>
    </row>
    <row r="47" spans="1:30" x14ac:dyDescent="0.35">
      <c r="A47" s="84">
        <v>42678</v>
      </c>
      <c r="B47">
        <v>6.07</v>
      </c>
      <c r="C47">
        <v>7.44</v>
      </c>
      <c r="D47">
        <v>6.07</v>
      </c>
      <c r="E47">
        <v>7.08</v>
      </c>
      <c r="F47">
        <v>7.08</v>
      </c>
      <c r="G47">
        <v>158280900</v>
      </c>
      <c r="I47" s="27">
        <v>44</v>
      </c>
      <c r="J47" s="9">
        <f t="shared" si="2"/>
        <v>0.15391530263422154</v>
      </c>
      <c r="K47" s="5">
        <f t="shared" si="3"/>
        <v>1.1539153026342215</v>
      </c>
      <c r="M47" s="27">
        <v>44</v>
      </c>
      <c r="N47" s="9">
        <f t="shared" si="7"/>
        <v>0.16639209225700161</v>
      </c>
      <c r="O47" s="5">
        <f t="shared" si="4"/>
        <v>1.1663920922570017</v>
      </c>
      <c r="W47" s="27">
        <v>44</v>
      </c>
      <c r="X47" s="9">
        <f t="shared" si="8"/>
        <v>0</v>
      </c>
      <c r="Y47" s="5">
        <f t="shared" si="5"/>
        <v>0</v>
      </c>
      <c r="AD47" s="15">
        <f t="shared" si="6"/>
        <v>0.14848938290512037</v>
      </c>
    </row>
    <row r="48" spans="1:30" x14ac:dyDescent="0.35">
      <c r="A48" s="84">
        <v>42685</v>
      </c>
      <c r="B48">
        <v>7.01</v>
      </c>
      <c r="C48">
        <v>7.81</v>
      </c>
      <c r="D48">
        <v>6.85</v>
      </c>
      <c r="E48">
        <v>7.49</v>
      </c>
      <c r="F48">
        <v>7.49</v>
      </c>
      <c r="G48">
        <v>101234400</v>
      </c>
      <c r="I48" s="27">
        <v>45</v>
      </c>
      <c r="J48" s="9">
        <f t="shared" si="2"/>
        <v>5.6294889823499714E-2</v>
      </c>
      <c r="K48" s="5">
        <f t="shared" si="3"/>
        <v>1.0562948898234996</v>
      </c>
      <c r="M48" s="27">
        <v>45</v>
      </c>
      <c r="N48" s="9">
        <f t="shared" si="7"/>
        <v>5.7909604519774033E-2</v>
      </c>
      <c r="O48" s="5">
        <f t="shared" si="4"/>
        <v>1.057909604519774</v>
      </c>
      <c r="W48" s="27">
        <v>45</v>
      </c>
      <c r="X48" s="9">
        <f t="shared" si="8"/>
        <v>0</v>
      </c>
      <c r="Y48" s="5">
        <f t="shared" si="5"/>
        <v>0</v>
      </c>
      <c r="AD48" s="15">
        <f t="shared" si="6"/>
        <v>5.0868970094398558E-2</v>
      </c>
    </row>
    <row r="49" spans="1:30" x14ac:dyDescent="0.35">
      <c r="A49" s="84">
        <v>42692</v>
      </c>
      <c r="B49">
        <v>7.53</v>
      </c>
      <c r="C49">
        <v>7.72</v>
      </c>
      <c r="D49">
        <v>7.29</v>
      </c>
      <c r="E49">
        <v>7.69</v>
      </c>
      <c r="F49">
        <v>7.69</v>
      </c>
      <c r="G49">
        <v>57171200</v>
      </c>
      <c r="I49" s="26">
        <v>46</v>
      </c>
      <c r="J49" s="9">
        <f t="shared" si="2"/>
        <v>2.635198598842459E-2</v>
      </c>
      <c r="K49" s="5">
        <f t="shared" si="3"/>
        <v>1.0263519859884247</v>
      </c>
      <c r="M49" s="26">
        <v>46</v>
      </c>
      <c r="N49" s="9">
        <f t="shared" si="7"/>
        <v>2.670226969292392E-2</v>
      </c>
      <c r="O49" s="5">
        <f t="shared" si="4"/>
        <v>1.026702269692924</v>
      </c>
      <c r="W49" s="26">
        <v>46</v>
      </c>
      <c r="X49" s="9">
        <f t="shared" si="8"/>
        <v>0</v>
      </c>
      <c r="Y49" s="5">
        <f t="shared" si="5"/>
        <v>0</v>
      </c>
      <c r="AD49" s="15">
        <f t="shared" si="6"/>
        <v>2.0926066259323431E-2</v>
      </c>
    </row>
    <row r="50" spans="1:30" x14ac:dyDescent="0.35">
      <c r="A50" s="84">
        <v>42699</v>
      </c>
      <c r="B50">
        <v>7.69</v>
      </c>
      <c r="C50">
        <v>8.11</v>
      </c>
      <c r="D50">
        <v>7.67</v>
      </c>
      <c r="E50">
        <v>7.94</v>
      </c>
      <c r="F50">
        <v>7.94</v>
      </c>
      <c r="G50">
        <v>66967700</v>
      </c>
      <c r="I50" s="26">
        <v>47</v>
      </c>
      <c r="J50" s="9">
        <f t="shared" si="2"/>
        <v>3.1992491741491748E-2</v>
      </c>
      <c r="K50" s="5">
        <f t="shared" si="3"/>
        <v>1.0319924917414918</v>
      </c>
      <c r="M50" s="26">
        <v>47</v>
      </c>
      <c r="N50" s="9">
        <f t="shared" si="7"/>
        <v>3.2509752925877759E-2</v>
      </c>
      <c r="O50" s="5">
        <f t="shared" si="4"/>
        <v>1.0325097529258778</v>
      </c>
      <c r="W50" s="26">
        <v>47</v>
      </c>
      <c r="X50" s="9">
        <f t="shared" si="8"/>
        <v>0</v>
      </c>
      <c r="Y50" s="5">
        <f t="shared" si="5"/>
        <v>0</v>
      </c>
      <c r="AD50" s="15">
        <f t="shared" si="6"/>
        <v>2.6566572012390589E-2</v>
      </c>
    </row>
    <row r="51" spans="1:30" x14ac:dyDescent="0.35">
      <c r="A51" s="84">
        <v>42706</v>
      </c>
      <c r="B51">
        <v>7.91</v>
      </c>
      <c r="C51">
        <v>8.98</v>
      </c>
      <c r="D51">
        <v>7.91</v>
      </c>
      <c r="E51">
        <v>8.74</v>
      </c>
      <c r="F51">
        <v>8.74</v>
      </c>
      <c r="G51">
        <v>171530600</v>
      </c>
      <c r="I51" s="26">
        <v>48</v>
      </c>
      <c r="J51" s="9">
        <f t="shared" si="2"/>
        <v>9.5996914408399775E-2</v>
      </c>
      <c r="K51" s="5">
        <f t="shared" si="3"/>
        <v>1.0959969144083999</v>
      </c>
      <c r="M51" s="26">
        <v>48</v>
      </c>
      <c r="N51" s="9">
        <f t="shared" si="7"/>
        <v>0.10075566750629721</v>
      </c>
      <c r="O51" s="5">
        <f t="shared" si="4"/>
        <v>1.1007556675062973</v>
      </c>
      <c r="W51" s="26">
        <v>48</v>
      </c>
      <c r="X51" s="9">
        <f t="shared" si="8"/>
        <v>0</v>
      </c>
      <c r="Y51" s="5">
        <f t="shared" si="5"/>
        <v>0</v>
      </c>
      <c r="AD51" s="15">
        <f t="shared" si="6"/>
        <v>9.0570994679298619E-2</v>
      </c>
    </row>
    <row r="52" spans="1:30" x14ac:dyDescent="0.35">
      <c r="A52" s="84">
        <v>42713</v>
      </c>
      <c r="B52">
        <v>8.7100000000000009</v>
      </c>
      <c r="C52">
        <v>8.8000000000000007</v>
      </c>
      <c r="D52">
        <v>8.0399999999999991</v>
      </c>
      <c r="E52">
        <v>8.4499999999999993</v>
      </c>
      <c r="F52">
        <v>8.4499999999999993</v>
      </c>
      <c r="G52">
        <v>86744700</v>
      </c>
      <c r="I52" s="27">
        <v>49</v>
      </c>
      <c r="J52" s="9">
        <f t="shared" si="2"/>
        <v>-3.3743748298361673E-2</v>
      </c>
      <c r="K52" s="5">
        <f t="shared" si="3"/>
        <v>0.96625625170163831</v>
      </c>
      <c r="M52" s="27">
        <v>49</v>
      </c>
      <c r="N52" s="9">
        <f t="shared" si="7"/>
        <v>-3.3180778032036722E-2</v>
      </c>
      <c r="O52" s="5">
        <f t="shared" si="4"/>
        <v>0.96681922196796333</v>
      </c>
      <c r="W52" s="27">
        <v>49</v>
      </c>
      <c r="X52" s="9">
        <f t="shared" si="8"/>
        <v>-3.9169668027462828E-2</v>
      </c>
      <c r="Y52" s="5">
        <f t="shared" si="5"/>
        <v>1.5342628933816438E-3</v>
      </c>
      <c r="AD52" s="15">
        <f t="shared" si="6"/>
        <v>3.9169668027462828E-2</v>
      </c>
    </row>
    <row r="53" spans="1:30" x14ac:dyDescent="0.35">
      <c r="A53" s="84">
        <v>42720</v>
      </c>
      <c r="B53">
        <v>8.5</v>
      </c>
      <c r="C53">
        <v>8.59</v>
      </c>
      <c r="D53">
        <v>8.2200000000000006</v>
      </c>
      <c r="E53">
        <v>8.5</v>
      </c>
      <c r="F53">
        <v>8.5</v>
      </c>
      <c r="G53">
        <v>50299700</v>
      </c>
      <c r="I53" s="27">
        <v>50</v>
      </c>
      <c r="J53" s="9">
        <f t="shared" si="2"/>
        <v>5.899722127188322E-3</v>
      </c>
      <c r="K53" s="5">
        <f t="shared" si="3"/>
        <v>1.0058997221271884</v>
      </c>
      <c r="M53" s="27">
        <v>50</v>
      </c>
      <c r="N53" s="9">
        <f t="shared" si="7"/>
        <v>5.9171597633136943E-3</v>
      </c>
      <c r="O53" s="5">
        <f t="shared" si="4"/>
        <v>1.0059171597633136</v>
      </c>
      <c r="W53" s="27">
        <v>50</v>
      </c>
      <c r="X53" s="9">
        <f t="shared" si="8"/>
        <v>0</v>
      </c>
      <c r="Y53" s="5">
        <f t="shared" si="5"/>
        <v>0</v>
      </c>
      <c r="AD53" s="15">
        <f t="shared" si="6"/>
        <v>4.7380239808716279E-4</v>
      </c>
    </row>
    <row r="54" spans="1:30" x14ac:dyDescent="0.35">
      <c r="A54" s="84">
        <v>42727</v>
      </c>
      <c r="B54">
        <v>8.5</v>
      </c>
      <c r="C54">
        <v>8.9</v>
      </c>
      <c r="D54">
        <v>8.4600000000000009</v>
      </c>
      <c r="E54">
        <v>8.81</v>
      </c>
      <c r="F54">
        <v>8.81</v>
      </c>
      <c r="G54">
        <v>42149600</v>
      </c>
      <c r="I54" s="26">
        <v>51</v>
      </c>
      <c r="J54" s="9">
        <f t="shared" si="2"/>
        <v>3.5821276451817499E-2</v>
      </c>
      <c r="K54" s="5">
        <f t="shared" si="3"/>
        <v>1.0358212764518175</v>
      </c>
      <c r="M54" s="26">
        <v>51</v>
      </c>
      <c r="N54" s="9">
        <f t="shared" si="7"/>
        <v>3.6470588235294178E-2</v>
      </c>
      <c r="O54" s="5">
        <f t="shared" si="4"/>
        <v>1.0364705882352943</v>
      </c>
      <c r="W54" s="26">
        <v>51</v>
      </c>
      <c r="X54" s="9">
        <f t="shared" si="8"/>
        <v>0</v>
      </c>
      <c r="Y54" s="5">
        <f t="shared" si="5"/>
        <v>0</v>
      </c>
      <c r="AD54" s="15">
        <f t="shared" si="6"/>
        <v>3.039535672271634E-2</v>
      </c>
    </row>
    <row r="55" spans="1:30" x14ac:dyDescent="0.35">
      <c r="A55" s="84">
        <v>42734</v>
      </c>
      <c r="B55">
        <v>8.8699999999999992</v>
      </c>
      <c r="C55">
        <v>9</v>
      </c>
      <c r="D55">
        <v>8.4</v>
      </c>
      <c r="E55">
        <v>8.77</v>
      </c>
      <c r="F55">
        <v>8.77</v>
      </c>
      <c r="G55">
        <v>108678900</v>
      </c>
      <c r="I55" s="26">
        <v>52</v>
      </c>
      <c r="J55" s="9">
        <f t="shared" si="2"/>
        <v>-4.5506335639965796E-3</v>
      </c>
      <c r="K55" s="5">
        <f t="shared" si="3"/>
        <v>0.99544936643600346</v>
      </c>
      <c r="M55" s="26">
        <v>52</v>
      </c>
      <c r="N55" s="9">
        <f t="shared" si="7"/>
        <v>-4.5402951191828517E-3</v>
      </c>
      <c r="O55" s="5">
        <f t="shared" si="4"/>
        <v>0.99545970488081714</v>
      </c>
      <c r="W55" s="26">
        <v>52</v>
      </c>
      <c r="X55" s="9">
        <f t="shared" si="8"/>
        <v>-9.9765532930977396E-3</v>
      </c>
      <c r="Y55" s="5">
        <f t="shared" si="5"/>
        <v>9.9531615610019348E-5</v>
      </c>
      <c r="AD55" s="15">
        <f t="shared" si="6"/>
        <v>9.9765532930977396E-3</v>
      </c>
    </row>
    <row r="56" spans="1:30" x14ac:dyDescent="0.35">
      <c r="A56" s="84">
        <v>42741</v>
      </c>
      <c r="B56">
        <v>8.8000000000000007</v>
      </c>
      <c r="C56">
        <v>8.8800000000000008</v>
      </c>
      <c r="D56">
        <v>8.32</v>
      </c>
      <c r="E56">
        <v>8.4600000000000009</v>
      </c>
      <c r="F56">
        <v>8.4600000000000009</v>
      </c>
      <c r="G56">
        <v>60989000</v>
      </c>
      <c r="I56" s="26">
        <v>53</v>
      </c>
      <c r="J56" s="9">
        <f t="shared" si="2"/>
        <v>-3.5987632765959579E-2</v>
      </c>
      <c r="K56" s="5">
        <f t="shared" si="3"/>
        <v>0.96401236723404038</v>
      </c>
      <c r="M56" s="26">
        <v>53</v>
      </c>
      <c r="N56" s="9">
        <f t="shared" si="7"/>
        <v>-3.5347776510832242E-2</v>
      </c>
      <c r="O56" s="5">
        <f t="shared" si="4"/>
        <v>0.96465222348916779</v>
      </c>
      <c r="W56" s="26">
        <v>53</v>
      </c>
      <c r="X56" s="9">
        <f t="shared" si="8"/>
        <v>-4.1413552495060735E-2</v>
      </c>
      <c r="Y56" s="5">
        <f t="shared" si="5"/>
        <v>1.7150823302611513E-3</v>
      </c>
      <c r="AD56" s="15">
        <f t="shared" si="6"/>
        <v>4.1413552495060735E-2</v>
      </c>
    </row>
    <row r="57" spans="1:30" x14ac:dyDescent="0.35">
      <c r="A57" s="84">
        <v>42748</v>
      </c>
      <c r="B57">
        <v>8.4700000000000006</v>
      </c>
      <c r="C57">
        <v>9.1</v>
      </c>
      <c r="D57">
        <v>8.4600000000000009</v>
      </c>
      <c r="E57">
        <v>8.9700000000000006</v>
      </c>
      <c r="F57">
        <v>8.9700000000000006</v>
      </c>
      <c r="G57">
        <v>78196700</v>
      </c>
      <c r="I57" s="27">
        <v>54</v>
      </c>
      <c r="J57" s="9">
        <f t="shared" si="2"/>
        <v>5.8536502452572872E-2</v>
      </c>
      <c r="K57" s="5">
        <f t="shared" si="3"/>
        <v>1.0585365024525728</v>
      </c>
      <c r="M57" s="27">
        <v>54</v>
      </c>
      <c r="N57" s="9">
        <f t="shared" si="7"/>
        <v>6.028368794326238E-2</v>
      </c>
      <c r="O57" s="5">
        <f t="shared" si="4"/>
        <v>1.0602836879432624</v>
      </c>
      <c r="W57" s="27">
        <v>54</v>
      </c>
      <c r="X57" s="9">
        <f t="shared" si="8"/>
        <v>0</v>
      </c>
      <c r="Y57" s="5">
        <f t="shared" si="5"/>
        <v>0</v>
      </c>
      <c r="AD57" s="15">
        <f t="shared" si="6"/>
        <v>5.3110582723471716E-2</v>
      </c>
    </row>
    <row r="58" spans="1:30" x14ac:dyDescent="0.35">
      <c r="A58" s="84">
        <v>42755</v>
      </c>
      <c r="B58">
        <v>9</v>
      </c>
      <c r="C58">
        <v>9.48</v>
      </c>
      <c r="D58">
        <v>8.8699999999999992</v>
      </c>
      <c r="E58">
        <v>9.43</v>
      </c>
      <c r="F58">
        <v>9.43</v>
      </c>
      <c r="G58">
        <v>100876500</v>
      </c>
      <c r="I58" s="27">
        <v>55</v>
      </c>
      <c r="J58" s="9">
        <f t="shared" si="2"/>
        <v>5.00104205746612E-2</v>
      </c>
      <c r="K58" s="5">
        <f t="shared" si="3"/>
        <v>1.0500104205746612</v>
      </c>
      <c r="M58" s="27">
        <v>55</v>
      </c>
      <c r="N58" s="9">
        <f t="shared" si="7"/>
        <v>5.1282051282051176E-2</v>
      </c>
      <c r="O58" s="5">
        <f t="shared" si="4"/>
        <v>1.0512820512820511</v>
      </c>
      <c r="W58" s="27">
        <v>55</v>
      </c>
      <c r="X58" s="9">
        <f t="shared" si="8"/>
        <v>0</v>
      </c>
      <c r="Y58" s="5">
        <f t="shared" si="5"/>
        <v>0</v>
      </c>
      <c r="AD58" s="15">
        <f t="shared" si="6"/>
        <v>4.4584500845560038E-2</v>
      </c>
    </row>
    <row r="59" spans="1:30" x14ac:dyDescent="0.35">
      <c r="A59" s="84">
        <v>42762</v>
      </c>
      <c r="B59">
        <v>9.4700000000000006</v>
      </c>
      <c r="C59">
        <v>9.65</v>
      </c>
      <c r="D59">
        <v>8.43</v>
      </c>
      <c r="E59">
        <v>8.5299999999999994</v>
      </c>
      <c r="F59">
        <v>8.5299999999999994</v>
      </c>
      <c r="G59">
        <v>137253900</v>
      </c>
      <c r="I59" s="26">
        <v>56</v>
      </c>
      <c r="J59" s="9">
        <f t="shared" si="2"/>
        <v>-0.10030673514177847</v>
      </c>
      <c r="K59" s="5">
        <f t="shared" si="3"/>
        <v>0.89969326485822154</v>
      </c>
      <c r="M59" s="26">
        <v>56</v>
      </c>
      <c r="N59" s="9">
        <f t="shared" si="7"/>
        <v>-9.5440084835631003E-2</v>
      </c>
      <c r="O59" s="5">
        <f t="shared" si="4"/>
        <v>0.90455991516436896</v>
      </c>
      <c r="W59" s="26">
        <v>56</v>
      </c>
      <c r="X59" s="9">
        <f t="shared" si="8"/>
        <v>-0.10573265487087963</v>
      </c>
      <c r="Y59" s="5">
        <f t="shared" si="5"/>
        <v>1.1179394306044546E-2</v>
      </c>
      <c r="AD59" s="15">
        <f t="shared" si="6"/>
        <v>0.10573265487087963</v>
      </c>
    </row>
    <row r="60" spans="1:30" x14ac:dyDescent="0.35">
      <c r="A60" s="84">
        <v>42769</v>
      </c>
      <c r="B60">
        <v>8.6</v>
      </c>
      <c r="C60">
        <v>8.81</v>
      </c>
      <c r="D60">
        <v>8.1300000000000008</v>
      </c>
      <c r="E60">
        <v>8.77</v>
      </c>
      <c r="F60">
        <v>8.77</v>
      </c>
      <c r="G60">
        <v>75499800</v>
      </c>
      <c r="I60" s="26">
        <v>57</v>
      </c>
      <c r="J60" s="9">
        <f t="shared" si="2"/>
        <v>2.7747444880503999E-2</v>
      </c>
      <c r="K60" s="5">
        <f t="shared" si="3"/>
        <v>1.027747444880504</v>
      </c>
      <c r="M60" s="26">
        <v>57</v>
      </c>
      <c r="N60" s="9">
        <f t="shared" si="7"/>
        <v>2.8135990621336485E-2</v>
      </c>
      <c r="O60" s="5">
        <f t="shared" si="4"/>
        <v>1.0281359906213365</v>
      </c>
      <c r="W60" s="26">
        <v>57</v>
      </c>
      <c r="X60" s="9">
        <f t="shared" si="8"/>
        <v>0</v>
      </c>
      <c r="Y60" s="5">
        <f t="shared" si="5"/>
        <v>0</v>
      </c>
      <c r="AD60" s="15">
        <f t="shared" si="6"/>
        <v>2.232152515140284E-2</v>
      </c>
    </row>
    <row r="61" spans="1:30" x14ac:dyDescent="0.35">
      <c r="A61" s="84">
        <v>42776</v>
      </c>
      <c r="B61">
        <v>8.92</v>
      </c>
      <c r="C61">
        <v>9.2200000000000006</v>
      </c>
      <c r="D61">
        <v>8.49</v>
      </c>
      <c r="E61">
        <v>9</v>
      </c>
      <c r="F61">
        <v>9</v>
      </c>
      <c r="G61">
        <v>77227200</v>
      </c>
      <c r="I61" s="26">
        <v>58</v>
      </c>
      <c r="J61" s="9">
        <f t="shared" si="2"/>
        <v>2.5887770952127784E-2</v>
      </c>
      <c r="K61" s="5">
        <f t="shared" si="3"/>
        <v>1.0258877709521277</v>
      </c>
      <c r="M61" s="26">
        <v>58</v>
      </c>
      <c r="N61" s="9">
        <f t="shared" si="7"/>
        <v>2.6225769669327301E-2</v>
      </c>
      <c r="O61" s="5">
        <f t="shared" si="4"/>
        <v>1.0262257696693273</v>
      </c>
      <c r="W61" s="26">
        <v>58</v>
      </c>
      <c r="X61" s="9">
        <f t="shared" si="8"/>
        <v>0</v>
      </c>
      <c r="Y61" s="5">
        <f t="shared" si="5"/>
        <v>0</v>
      </c>
      <c r="AD61" s="15">
        <f t="shared" si="6"/>
        <v>2.0461851223026625E-2</v>
      </c>
    </row>
    <row r="62" spans="1:30" x14ac:dyDescent="0.35">
      <c r="A62" s="84">
        <v>42783</v>
      </c>
      <c r="B62">
        <v>9</v>
      </c>
      <c r="C62">
        <v>9.44</v>
      </c>
      <c r="D62">
        <v>8.84</v>
      </c>
      <c r="E62">
        <v>8.9600000000000009</v>
      </c>
      <c r="F62">
        <v>8.9600000000000009</v>
      </c>
      <c r="G62">
        <v>79902400</v>
      </c>
      <c r="I62" s="27">
        <v>59</v>
      </c>
      <c r="J62" s="9">
        <f t="shared" si="2"/>
        <v>-4.4543503493801968E-3</v>
      </c>
      <c r="K62" s="5">
        <f t="shared" si="3"/>
        <v>0.99554564965061976</v>
      </c>
      <c r="M62" s="27">
        <v>59</v>
      </c>
      <c r="N62" s="9">
        <f t="shared" si="7"/>
        <v>-4.4444444444443499E-3</v>
      </c>
      <c r="O62" s="5">
        <f t="shared" si="4"/>
        <v>0.99555555555555564</v>
      </c>
      <c r="W62" s="27">
        <v>59</v>
      </c>
      <c r="X62" s="9">
        <f t="shared" si="8"/>
        <v>-9.8802700784813569E-3</v>
      </c>
      <c r="Y62" s="5">
        <f t="shared" si="5"/>
        <v>9.7619736823734E-5</v>
      </c>
      <c r="AD62" s="15">
        <f t="shared" si="6"/>
        <v>9.8802700784813569E-3</v>
      </c>
    </row>
    <row r="63" spans="1:30" x14ac:dyDescent="0.35">
      <c r="A63" s="84">
        <v>42790</v>
      </c>
      <c r="B63">
        <v>8.94</v>
      </c>
      <c r="C63">
        <v>9</v>
      </c>
      <c r="D63">
        <v>8.7100000000000009</v>
      </c>
      <c r="E63">
        <v>8.73</v>
      </c>
      <c r="F63">
        <v>8.73</v>
      </c>
      <c r="G63">
        <v>45917900</v>
      </c>
      <c r="I63" s="27">
        <v>60</v>
      </c>
      <c r="J63" s="9">
        <f t="shared" si="2"/>
        <v>-2.6004857135328314E-2</v>
      </c>
      <c r="K63" s="5">
        <f t="shared" si="3"/>
        <v>0.9739951428646717</v>
      </c>
      <c r="M63" s="27">
        <v>60</v>
      </c>
      <c r="N63" s="9">
        <f t="shared" si="7"/>
        <v>-2.5669642857142901E-2</v>
      </c>
      <c r="O63" s="5">
        <f t="shared" si="4"/>
        <v>0.9743303571428571</v>
      </c>
      <c r="W63" s="27">
        <v>60</v>
      </c>
      <c r="X63" s="9">
        <f t="shared" si="8"/>
        <v>-3.1430776864429473E-2</v>
      </c>
      <c r="Y63" s="5">
        <f t="shared" si="5"/>
        <v>9.87893734301555E-4</v>
      </c>
      <c r="AD63" s="15">
        <f t="shared" si="6"/>
        <v>3.1430776864429473E-2</v>
      </c>
    </row>
    <row r="64" spans="1:30" x14ac:dyDescent="0.35">
      <c r="A64" s="84">
        <v>42797</v>
      </c>
      <c r="B64">
        <v>8.7799999999999994</v>
      </c>
      <c r="C64">
        <v>8.91</v>
      </c>
      <c r="D64">
        <v>8.24</v>
      </c>
      <c r="E64">
        <v>8.31</v>
      </c>
      <c r="F64">
        <v>8.31</v>
      </c>
      <c r="G64">
        <v>72046100</v>
      </c>
      <c r="I64" s="26">
        <v>61</v>
      </c>
      <c r="J64" s="9">
        <f t="shared" si="2"/>
        <v>-4.930576098415395E-2</v>
      </c>
      <c r="K64" s="5">
        <f t="shared" si="3"/>
        <v>0.95069423901584604</v>
      </c>
      <c r="M64" s="26">
        <v>61</v>
      </c>
      <c r="N64" s="9">
        <f t="shared" si="7"/>
        <v>-4.810996563573882E-2</v>
      </c>
      <c r="O64" s="5">
        <f t="shared" si="4"/>
        <v>0.95189003436426123</v>
      </c>
      <c r="W64" s="26">
        <v>61</v>
      </c>
      <c r="X64" s="9">
        <f t="shared" si="8"/>
        <v>-5.4731680713255113E-2</v>
      </c>
      <c r="Y64" s="5">
        <f t="shared" si="5"/>
        <v>2.9955568736977018E-3</v>
      </c>
      <c r="AD64" s="15">
        <f t="shared" si="6"/>
        <v>5.4731680713255113E-2</v>
      </c>
    </row>
    <row r="65" spans="1:30" x14ac:dyDescent="0.35">
      <c r="A65" s="84">
        <v>42804</v>
      </c>
      <c r="B65">
        <v>8.33</v>
      </c>
      <c r="C65">
        <v>8.75</v>
      </c>
      <c r="D65">
        <v>8.1300000000000008</v>
      </c>
      <c r="E65">
        <v>8.61</v>
      </c>
      <c r="F65">
        <v>8.61</v>
      </c>
      <c r="G65">
        <v>54790500</v>
      </c>
      <c r="I65" s="26">
        <v>62</v>
      </c>
      <c r="J65" s="9">
        <f t="shared" si="2"/>
        <v>3.5464709572282462E-2</v>
      </c>
      <c r="K65" s="5">
        <f t="shared" si="3"/>
        <v>1.0354647095722824</v>
      </c>
      <c r="M65" s="26">
        <v>62</v>
      </c>
      <c r="N65" s="9">
        <f t="shared" si="7"/>
        <v>3.6101083032490842E-2</v>
      </c>
      <c r="O65" s="5">
        <f t="shared" si="4"/>
        <v>1.0361010830324908</v>
      </c>
      <c r="W65" s="26">
        <v>62</v>
      </c>
      <c r="X65" s="9">
        <f t="shared" si="8"/>
        <v>0</v>
      </c>
      <c r="Y65" s="5">
        <f t="shared" si="5"/>
        <v>0</v>
      </c>
      <c r="AD65" s="15">
        <f t="shared" si="6"/>
        <v>3.0038789843181302E-2</v>
      </c>
    </row>
    <row r="66" spans="1:30" x14ac:dyDescent="0.35">
      <c r="A66" s="84">
        <v>42811</v>
      </c>
      <c r="B66">
        <v>8.6300000000000008</v>
      </c>
      <c r="C66">
        <v>8.7100000000000009</v>
      </c>
      <c r="D66">
        <v>8.2200000000000006</v>
      </c>
      <c r="E66">
        <v>8.4600000000000009</v>
      </c>
      <c r="F66">
        <v>8.4600000000000009</v>
      </c>
      <c r="G66">
        <v>73428700</v>
      </c>
      <c r="I66" s="26">
        <v>63</v>
      </c>
      <c r="J66" s="9">
        <f t="shared" si="2"/>
        <v>-1.7575144821507377E-2</v>
      </c>
      <c r="K66" s="5">
        <f t="shared" si="3"/>
        <v>0.98242485517849265</v>
      </c>
      <c r="M66" s="26">
        <v>63</v>
      </c>
      <c r="N66" s="9">
        <f t="shared" si="7"/>
        <v>-1.7421602787456282E-2</v>
      </c>
      <c r="O66" s="5">
        <f t="shared" si="4"/>
        <v>0.9825783972125437</v>
      </c>
      <c r="W66" s="26">
        <v>63</v>
      </c>
      <c r="X66" s="9">
        <f t="shared" si="8"/>
        <v>-2.3001064550608536E-2</v>
      </c>
      <c r="Y66" s="5">
        <f t="shared" si="5"/>
        <v>5.2904897046126068E-4</v>
      </c>
      <c r="AD66" s="15">
        <f t="shared" si="6"/>
        <v>2.3001064550608536E-2</v>
      </c>
    </row>
    <row r="67" spans="1:30" x14ac:dyDescent="0.35">
      <c r="A67" s="84">
        <v>42818</v>
      </c>
      <c r="B67">
        <v>8.42</v>
      </c>
      <c r="C67">
        <v>8.57</v>
      </c>
      <c r="D67">
        <v>8.2100000000000009</v>
      </c>
      <c r="E67">
        <v>8.52</v>
      </c>
      <c r="F67">
        <v>8.52</v>
      </c>
      <c r="G67">
        <v>52635200</v>
      </c>
      <c r="I67" s="27">
        <v>64</v>
      </c>
      <c r="J67" s="9">
        <f t="shared" si="2"/>
        <v>7.0671672230923528E-3</v>
      </c>
      <c r="K67" s="5">
        <f t="shared" si="3"/>
        <v>1.0070671672230924</v>
      </c>
      <c r="M67" s="27">
        <v>64</v>
      </c>
      <c r="N67" s="9">
        <f t="shared" si="7"/>
        <v>7.0921985815601317E-3</v>
      </c>
      <c r="O67" s="5">
        <f t="shared" si="4"/>
        <v>1.0070921985815602</v>
      </c>
      <c r="W67" s="27">
        <v>64</v>
      </c>
      <c r="X67" s="9">
        <f t="shared" si="8"/>
        <v>0</v>
      </c>
      <c r="Y67" s="5">
        <f t="shared" si="5"/>
        <v>0</v>
      </c>
      <c r="AD67" s="15">
        <f t="shared" si="6"/>
        <v>1.6412474939911936E-3</v>
      </c>
    </row>
    <row r="68" spans="1:30" x14ac:dyDescent="0.35">
      <c r="A68" s="84">
        <v>42825</v>
      </c>
      <c r="B68">
        <v>8.51</v>
      </c>
      <c r="C68">
        <v>8.75</v>
      </c>
      <c r="D68">
        <v>8.3000000000000007</v>
      </c>
      <c r="E68">
        <v>8.39</v>
      </c>
      <c r="F68">
        <v>8.39</v>
      </c>
      <c r="G68">
        <v>55105900</v>
      </c>
      <c r="I68" s="27">
        <v>65</v>
      </c>
      <c r="J68" s="9">
        <f t="shared" si="2"/>
        <v>-1.5375820362109383E-2</v>
      </c>
      <c r="K68" s="5">
        <f t="shared" si="3"/>
        <v>0.98462417963789062</v>
      </c>
      <c r="M68" s="27">
        <v>65</v>
      </c>
      <c r="N68" s="9">
        <f t="shared" ref="N68:N99" si="9">(F68-F67)/F67</f>
        <v>-1.5258215962441198E-2</v>
      </c>
      <c r="O68" s="5">
        <f t="shared" si="4"/>
        <v>0.98474178403755885</v>
      </c>
      <c r="W68" s="27">
        <v>65</v>
      </c>
      <c r="X68" s="9">
        <f t="shared" ref="X68:X99" si="10">IF(J68&lt;$R$3,(J68-$R$3),0)</f>
        <v>-2.0801740091210542E-2</v>
      </c>
      <c r="Y68" s="5">
        <f t="shared" si="5"/>
        <v>4.3271239082227594E-4</v>
      </c>
      <c r="AD68" s="15">
        <f t="shared" si="6"/>
        <v>2.0801740091210542E-2</v>
      </c>
    </row>
    <row r="69" spans="1:30" x14ac:dyDescent="0.35">
      <c r="A69" s="84">
        <v>42832</v>
      </c>
      <c r="B69">
        <v>8.34</v>
      </c>
      <c r="C69">
        <v>8.6300000000000008</v>
      </c>
      <c r="D69">
        <v>8.2100000000000009</v>
      </c>
      <c r="E69">
        <v>8.2799999999999994</v>
      </c>
      <c r="F69">
        <v>8.2799999999999994</v>
      </c>
      <c r="G69">
        <v>43186100</v>
      </c>
      <c r="I69" s="26">
        <v>66</v>
      </c>
      <c r="J69" s="9">
        <f t="shared" ref="J69:J107" si="11">LN(F69/F68)</f>
        <v>-1.3197552081946586E-2</v>
      </c>
      <c r="K69" s="5">
        <f t="shared" ref="K69:K107" si="12">J69+1</f>
        <v>0.98680244791805338</v>
      </c>
      <c r="M69" s="26">
        <v>66</v>
      </c>
      <c r="N69" s="9">
        <f t="shared" si="9"/>
        <v>-1.3110846245530536E-2</v>
      </c>
      <c r="O69" s="5">
        <f t="shared" ref="O69:O107" si="13">N69+1</f>
        <v>0.98688915375446951</v>
      </c>
      <c r="W69" s="26">
        <v>66</v>
      </c>
      <c r="X69" s="9">
        <f t="shared" si="10"/>
        <v>-1.8623471811047745E-2</v>
      </c>
      <c r="Y69" s="5">
        <f t="shared" ref="Y69:Y107" si="14">X69^2</f>
        <v>3.4683370229688997E-4</v>
      </c>
      <c r="AD69" s="15">
        <f t="shared" ref="AD69:AD107" si="15">ABS(J69-$R$3)</f>
        <v>1.8623471811047745E-2</v>
      </c>
    </row>
    <row r="70" spans="1:30" x14ac:dyDescent="0.35">
      <c r="A70" s="84">
        <v>42839</v>
      </c>
      <c r="B70">
        <v>8.2799999999999994</v>
      </c>
      <c r="C70">
        <v>8.6199999999999992</v>
      </c>
      <c r="D70">
        <v>8.26</v>
      </c>
      <c r="E70">
        <v>8.58</v>
      </c>
      <c r="F70">
        <v>8.58</v>
      </c>
      <c r="G70">
        <v>31913100</v>
      </c>
      <c r="I70" s="26">
        <v>67</v>
      </c>
      <c r="J70" s="9">
        <f t="shared" si="11"/>
        <v>3.5590945102702741E-2</v>
      </c>
      <c r="K70" s="5">
        <f t="shared" si="12"/>
        <v>1.0355909451027028</v>
      </c>
      <c r="M70" s="26">
        <v>67</v>
      </c>
      <c r="N70" s="9">
        <f t="shared" si="9"/>
        <v>3.6231884057971106E-2</v>
      </c>
      <c r="O70" s="5">
        <f t="shared" si="13"/>
        <v>1.0362318840579712</v>
      </c>
      <c r="W70" s="26">
        <v>67</v>
      </c>
      <c r="X70" s="9">
        <f t="shared" si="10"/>
        <v>0</v>
      </c>
      <c r="Y70" s="5">
        <f t="shared" si="14"/>
        <v>0</v>
      </c>
      <c r="AD70" s="15">
        <f t="shared" si="15"/>
        <v>3.0165025373601582E-2</v>
      </c>
    </row>
    <row r="71" spans="1:30" x14ac:dyDescent="0.35">
      <c r="A71" s="84">
        <v>42846</v>
      </c>
      <c r="B71">
        <v>8.59</v>
      </c>
      <c r="C71">
        <v>9.08</v>
      </c>
      <c r="D71">
        <v>8.42</v>
      </c>
      <c r="E71">
        <v>9.0299999999999994</v>
      </c>
      <c r="F71">
        <v>9.0299999999999994</v>
      </c>
      <c r="G71">
        <v>65972700</v>
      </c>
      <c r="I71" s="26">
        <v>68</v>
      </c>
      <c r="J71" s="9">
        <f t="shared" si="11"/>
        <v>5.1118453929022978E-2</v>
      </c>
      <c r="K71" s="5">
        <f t="shared" si="12"/>
        <v>1.051118453929023</v>
      </c>
      <c r="M71" s="26">
        <v>68</v>
      </c>
      <c r="N71" s="9">
        <f t="shared" si="9"/>
        <v>5.2447552447552365E-2</v>
      </c>
      <c r="O71" s="5">
        <f t="shared" si="13"/>
        <v>1.0524475524475523</v>
      </c>
      <c r="W71" s="26">
        <v>68</v>
      </c>
      <c r="X71" s="9">
        <f t="shared" si="10"/>
        <v>0</v>
      </c>
      <c r="Y71" s="5">
        <f t="shared" si="14"/>
        <v>0</v>
      </c>
      <c r="AD71" s="15">
        <f t="shared" si="15"/>
        <v>4.5692534199921822E-2</v>
      </c>
    </row>
    <row r="72" spans="1:30" x14ac:dyDescent="0.35">
      <c r="A72" s="84">
        <v>42853</v>
      </c>
      <c r="B72">
        <v>9.0500000000000007</v>
      </c>
      <c r="C72">
        <v>9.2200000000000006</v>
      </c>
      <c r="D72">
        <v>7.67</v>
      </c>
      <c r="E72">
        <v>7.94</v>
      </c>
      <c r="F72">
        <v>7.94</v>
      </c>
      <c r="G72">
        <v>124661800</v>
      </c>
      <c r="I72" s="27">
        <v>69</v>
      </c>
      <c r="J72" s="9">
        <f t="shared" si="11"/>
        <v>-0.12863909216984953</v>
      </c>
      <c r="K72" s="5">
        <f t="shared" si="12"/>
        <v>0.87136090783015052</v>
      </c>
      <c r="M72" s="27">
        <v>69</v>
      </c>
      <c r="N72" s="9">
        <f t="shared" si="9"/>
        <v>-0.12070874861572525</v>
      </c>
      <c r="O72" s="5">
        <f t="shared" si="13"/>
        <v>0.87929125138427477</v>
      </c>
      <c r="W72" s="27">
        <v>69</v>
      </c>
      <c r="X72" s="9">
        <f t="shared" si="10"/>
        <v>-0.1340650118989507</v>
      </c>
      <c r="Y72" s="5">
        <f t="shared" si="14"/>
        <v>1.7973427415465794E-2</v>
      </c>
      <c r="AD72" s="15">
        <f t="shared" si="15"/>
        <v>0.1340650118989507</v>
      </c>
    </row>
    <row r="73" spans="1:30" x14ac:dyDescent="0.35">
      <c r="A73" s="84">
        <v>42860</v>
      </c>
      <c r="B73">
        <v>7.99</v>
      </c>
      <c r="C73">
        <v>8.16</v>
      </c>
      <c r="D73">
        <v>7.67</v>
      </c>
      <c r="E73">
        <v>7.87</v>
      </c>
      <c r="F73">
        <v>7.87</v>
      </c>
      <c r="G73">
        <v>91673900</v>
      </c>
      <c r="I73" s="27">
        <v>70</v>
      </c>
      <c r="J73" s="9">
        <f t="shared" si="11"/>
        <v>-8.8552128297325495E-3</v>
      </c>
      <c r="K73" s="5">
        <f t="shared" si="12"/>
        <v>0.99114478717026744</v>
      </c>
      <c r="M73" s="27">
        <v>70</v>
      </c>
      <c r="N73" s="9">
        <f t="shared" si="9"/>
        <v>-8.8161209068010424E-3</v>
      </c>
      <c r="O73" s="5">
        <f t="shared" si="13"/>
        <v>0.99118387909319894</v>
      </c>
      <c r="W73" s="27">
        <v>70</v>
      </c>
      <c r="X73" s="9">
        <f t="shared" si="10"/>
        <v>-1.4281132558833709E-2</v>
      </c>
      <c r="Y73" s="5">
        <f t="shared" si="14"/>
        <v>2.0395074716298022E-4</v>
      </c>
      <c r="AD73" s="15">
        <f t="shared" si="15"/>
        <v>1.4281132558833709E-2</v>
      </c>
    </row>
    <row r="74" spans="1:30" x14ac:dyDescent="0.35">
      <c r="A74" s="84">
        <v>42867</v>
      </c>
      <c r="B74">
        <v>8.11</v>
      </c>
      <c r="C74">
        <v>8.1300000000000008</v>
      </c>
      <c r="D74">
        <v>7.32</v>
      </c>
      <c r="E74">
        <v>7.89</v>
      </c>
      <c r="F74">
        <v>7.89</v>
      </c>
      <c r="G74">
        <v>124038400</v>
      </c>
      <c r="I74" s="26">
        <v>71</v>
      </c>
      <c r="J74" s="9">
        <f t="shared" si="11"/>
        <v>2.5380724284708709E-3</v>
      </c>
      <c r="K74" s="5">
        <f t="shared" si="12"/>
        <v>1.0025380724284709</v>
      </c>
      <c r="M74" s="26">
        <v>71</v>
      </c>
      <c r="N74" s="9">
        <f t="shared" si="9"/>
        <v>2.5412960609910514E-3</v>
      </c>
      <c r="O74" s="5">
        <f t="shared" si="13"/>
        <v>1.002541296060991</v>
      </c>
      <c r="W74" s="26">
        <v>71</v>
      </c>
      <c r="X74" s="9">
        <f t="shared" si="10"/>
        <v>-2.8878473006302883E-3</v>
      </c>
      <c r="Y74" s="5">
        <f t="shared" si="14"/>
        <v>8.3396620317576421E-6</v>
      </c>
      <c r="AD74" s="15">
        <f t="shared" si="15"/>
        <v>2.8878473006302883E-3</v>
      </c>
    </row>
    <row r="75" spans="1:30" x14ac:dyDescent="0.35">
      <c r="A75" s="84">
        <v>42874</v>
      </c>
      <c r="B75">
        <v>7.89</v>
      </c>
      <c r="C75">
        <v>8.4700000000000006</v>
      </c>
      <c r="D75">
        <v>7.89</v>
      </c>
      <c r="E75">
        <v>8.33</v>
      </c>
      <c r="F75">
        <v>8.33</v>
      </c>
      <c r="G75">
        <v>88515900</v>
      </c>
      <c r="I75" s="26">
        <v>72</v>
      </c>
      <c r="J75" s="9">
        <f t="shared" si="11"/>
        <v>5.4267321320968551E-2</v>
      </c>
      <c r="K75" s="5">
        <f t="shared" si="12"/>
        <v>1.0542673213209686</v>
      </c>
      <c r="M75" s="26">
        <v>72</v>
      </c>
      <c r="N75" s="9">
        <f t="shared" si="9"/>
        <v>5.5766793409379012E-2</v>
      </c>
      <c r="O75" s="5">
        <f t="shared" si="13"/>
        <v>1.0557667934093791</v>
      </c>
      <c r="W75" s="26">
        <v>72</v>
      </c>
      <c r="X75" s="9">
        <f t="shared" si="10"/>
        <v>0</v>
      </c>
      <c r="Y75" s="5">
        <f t="shared" si="14"/>
        <v>0</v>
      </c>
      <c r="AD75" s="15">
        <f t="shared" si="15"/>
        <v>4.8841401591867395E-2</v>
      </c>
    </row>
    <row r="76" spans="1:30" x14ac:dyDescent="0.35">
      <c r="A76" s="84">
        <v>42881</v>
      </c>
      <c r="B76">
        <v>8.36</v>
      </c>
      <c r="C76">
        <v>8.6199999999999992</v>
      </c>
      <c r="D76">
        <v>8.3000000000000007</v>
      </c>
      <c r="E76">
        <v>8.5500000000000007</v>
      </c>
      <c r="F76">
        <v>8.5500000000000007</v>
      </c>
      <c r="G76">
        <v>39704600</v>
      </c>
      <c r="I76" s="26">
        <v>73</v>
      </c>
      <c r="J76" s="9">
        <f t="shared" si="11"/>
        <v>2.6067826769917684E-2</v>
      </c>
      <c r="K76" s="5">
        <f t="shared" si="12"/>
        <v>1.0260678267699177</v>
      </c>
      <c r="M76" s="26">
        <v>73</v>
      </c>
      <c r="N76" s="9">
        <f t="shared" si="9"/>
        <v>2.6410564225690353E-2</v>
      </c>
      <c r="O76" s="5">
        <f t="shared" si="13"/>
        <v>1.0264105642256904</v>
      </c>
      <c r="W76" s="26">
        <v>73</v>
      </c>
      <c r="X76" s="9">
        <f t="shared" si="10"/>
        <v>0</v>
      </c>
      <c r="Y76" s="5">
        <f t="shared" si="14"/>
        <v>0</v>
      </c>
      <c r="AD76" s="15">
        <f t="shared" si="15"/>
        <v>2.0641907040816525E-2</v>
      </c>
    </row>
    <row r="77" spans="1:30" x14ac:dyDescent="0.35">
      <c r="A77" s="84">
        <v>42888</v>
      </c>
      <c r="B77">
        <v>8.6</v>
      </c>
      <c r="C77">
        <v>9.02</v>
      </c>
      <c r="D77">
        <v>8.52</v>
      </c>
      <c r="E77">
        <v>8.6</v>
      </c>
      <c r="F77">
        <v>8.6</v>
      </c>
      <c r="G77">
        <v>75547200</v>
      </c>
      <c r="I77" s="27">
        <v>74</v>
      </c>
      <c r="J77" s="9">
        <f t="shared" si="11"/>
        <v>5.8309203107931437E-3</v>
      </c>
      <c r="K77" s="5">
        <f t="shared" si="12"/>
        <v>1.0058309203107931</v>
      </c>
      <c r="M77" s="27">
        <v>74</v>
      </c>
      <c r="N77" s="9">
        <f t="shared" si="9"/>
        <v>5.8479532163741438E-3</v>
      </c>
      <c r="O77" s="5">
        <f t="shared" si="13"/>
        <v>1.0058479532163742</v>
      </c>
      <c r="W77" s="27">
        <v>74</v>
      </c>
      <c r="X77" s="9">
        <f t="shared" si="10"/>
        <v>0</v>
      </c>
      <c r="Y77" s="5">
        <f t="shared" si="14"/>
        <v>0</v>
      </c>
      <c r="AD77" s="15">
        <f t="shared" si="15"/>
        <v>4.0500058169198449E-4</v>
      </c>
    </row>
    <row r="78" spans="1:30" x14ac:dyDescent="0.35">
      <c r="A78" s="84">
        <v>42895</v>
      </c>
      <c r="B78">
        <v>8.56</v>
      </c>
      <c r="C78">
        <v>8.57</v>
      </c>
      <c r="D78">
        <v>7.98</v>
      </c>
      <c r="E78">
        <v>8.06</v>
      </c>
      <c r="F78">
        <v>8.06</v>
      </c>
      <c r="G78">
        <v>68602000</v>
      </c>
      <c r="I78" s="27">
        <v>75</v>
      </c>
      <c r="J78" s="9">
        <f t="shared" si="11"/>
        <v>-6.4848646740924984E-2</v>
      </c>
      <c r="K78" s="5">
        <f t="shared" si="12"/>
        <v>0.93515135325907506</v>
      </c>
      <c r="M78" s="27">
        <v>75</v>
      </c>
      <c r="N78" s="9">
        <f t="shared" si="9"/>
        <v>-6.2790697674418514E-2</v>
      </c>
      <c r="O78" s="5">
        <f t="shared" si="13"/>
        <v>0.93720930232558153</v>
      </c>
      <c r="W78" s="27">
        <v>75</v>
      </c>
      <c r="X78" s="9">
        <f t="shared" si="10"/>
        <v>-7.027456647002614E-2</v>
      </c>
      <c r="Y78" s="5">
        <f t="shared" si="14"/>
        <v>4.938514692550122E-3</v>
      </c>
      <c r="AD78" s="15">
        <f t="shared" si="15"/>
        <v>7.027456647002614E-2</v>
      </c>
    </row>
    <row r="79" spans="1:30" x14ac:dyDescent="0.35">
      <c r="A79" s="84">
        <v>42902</v>
      </c>
      <c r="B79">
        <v>8.0500000000000007</v>
      </c>
      <c r="C79">
        <v>8.35</v>
      </c>
      <c r="D79">
        <v>7.75</v>
      </c>
      <c r="E79">
        <v>8.07</v>
      </c>
      <c r="F79">
        <v>8.07</v>
      </c>
      <c r="G79">
        <v>91099500</v>
      </c>
      <c r="I79" s="26">
        <v>76</v>
      </c>
      <c r="J79" s="9">
        <f t="shared" si="11"/>
        <v>1.2399257633205734E-3</v>
      </c>
      <c r="K79" s="5">
        <f t="shared" si="12"/>
        <v>1.0012399257633207</v>
      </c>
      <c r="M79" s="26">
        <v>76</v>
      </c>
      <c r="N79" s="9">
        <f t="shared" si="9"/>
        <v>1.2406947890818594E-3</v>
      </c>
      <c r="O79" s="5">
        <f t="shared" si="13"/>
        <v>1.001240694789082</v>
      </c>
      <c r="W79" s="26">
        <v>76</v>
      </c>
      <c r="X79" s="9">
        <f t="shared" si="10"/>
        <v>-4.1859939657805855E-3</v>
      </c>
      <c r="Y79" s="5">
        <f t="shared" si="14"/>
        <v>1.7522545481551475E-5</v>
      </c>
      <c r="AD79" s="15">
        <f t="shared" si="15"/>
        <v>4.1859939657805855E-3</v>
      </c>
    </row>
    <row r="80" spans="1:30" x14ac:dyDescent="0.35">
      <c r="A80" s="84">
        <v>42909</v>
      </c>
      <c r="B80">
        <v>8.1199999999999992</v>
      </c>
      <c r="C80">
        <v>8.5</v>
      </c>
      <c r="D80">
        <v>7.95</v>
      </c>
      <c r="E80">
        <v>8.15</v>
      </c>
      <c r="F80">
        <v>8.15</v>
      </c>
      <c r="G80">
        <v>97946600</v>
      </c>
      <c r="I80" s="26">
        <v>77</v>
      </c>
      <c r="J80" s="9">
        <f t="shared" si="11"/>
        <v>9.8644449709140158E-3</v>
      </c>
      <c r="K80" s="5">
        <f t="shared" si="12"/>
        <v>1.009864444970914</v>
      </c>
      <c r="M80" s="26">
        <v>77</v>
      </c>
      <c r="N80" s="9">
        <f t="shared" si="9"/>
        <v>9.9132589838909629E-3</v>
      </c>
      <c r="O80" s="5">
        <f t="shared" si="13"/>
        <v>1.0099132589838911</v>
      </c>
      <c r="W80" s="26">
        <v>77</v>
      </c>
      <c r="X80" s="9">
        <f t="shared" si="10"/>
        <v>0</v>
      </c>
      <c r="Y80" s="5">
        <f t="shared" si="14"/>
        <v>0</v>
      </c>
      <c r="AD80" s="15">
        <f t="shared" si="15"/>
        <v>4.4385252418128567E-3</v>
      </c>
    </row>
    <row r="81" spans="1:30" x14ac:dyDescent="0.35">
      <c r="A81" s="84">
        <v>42916</v>
      </c>
      <c r="B81">
        <v>8.17</v>
      </c>
      <c r="C81">
        <v>8.32</v>
      </c>
      <c r="D81">
        <v>8.02</v>
      </c>
      <c r="E81">
        <v>8.0399999999999991</v>
      </c>
      <c r="F81">
        <v>8.0399999999999991</v>
      </c>
      <c r="G81">
        <v>35168900</v>
      </c>
      <c r="I81" s="26">
        <v>78</v>
      </c>
      <c r="J81" s="9">
        <f t="shared" si="11"/>
        <v>-1.3588844061896485E-2</v>
      </c>
      <c r="K81" s="5">
        <f t="shared" si="12"/>
        <v>0.98641115593810347</v>
      </c>
      <c r="M81" s="26">
        <v>78</v>
      </c>
      <c r="N81" s="9">
        <f t="shared" si="9"/>
        <v>-1.3496932515337571E-2</v>
      </c>
      <c r="O81" s="5">
        <f t="shared" si="13"/>
        <v>0.98650306748466243</v>
      </c>
      <c r="W81" s="26">
        <v>78</v>
      </c>
      <c r="X81" s="9">
        <f t="shared" si="10"/>
        <v>-1.9014763790997646E-2</v>
      </c>
      <c r="Y81" s="5">
        <f t="shared" si="14"/>
        <v>3.6156124202743519E-4</v>
      </c>
      <c r="AD81" s="15">
        <f t="shared" si="15"/>
        <v>1.9014763790997646E-2</v>
      </c>
    </row>
    <row r="82" spans="1:30" x14ac:dyDescent="0.35">
      <c r="A82" s="84">
        <v>42923</v>
      </c>
      <c r="B82">
        <v>8.0399999999999991</v>
      </c>
      <c r="C82">
        <v>8.3000000000000007</v>
      </c>
      <c r="D82">
        <v>8.0399999999999991</v>
      </c>
      <c r="E82">
        <v>8.1999999999999993</v>
      </c>
      <c r="F82">
        <v>8.1999999999999993</v>
      </c>
      <c r="G82">
        <v>40766500</v>
      </c>
      <c r="I82" s="27">
        <v>79</v>
      </c>
      <c r="J82" s="9">
        <f t="shared" si="11"/>
        <v>1.9705071079332337E-2</v>
      </c>
      <c r="K82" s="5">
        <f t="shared" si="12"/>
        <v>1.0197050710793323</v>
      </c>
      <c r="M82" s="27">
        <v>79</v>
      </c>
      <c r="N82" s="9">
        <f t="shared" si="9"/>
        <v>1.9900497512437831E-2</v>
      </c>
      <c r="O82" s="5">
        <f t="shared" si="13"/>
        <v>1.0199004975124377</v>
      </c>
      <c r="W82" s="27">
        <v>79</v>
      </c>
      <c r="X82" s="9">
        <f t="shared" si="10"/>
        <v>0</v>
      </c>
      <c r="Y82" s="5">
        <f t="shared" si="14"/>
        <v>0</v>
      </c>
      <c r="AD82" s="15">
        <f t="shared" si="15"/>
        <v>1.4279151350231178E-2</v>
      </c>
    </row>
    <row r="83" spans="1:30" x14ac:dyDescent="0.35">
      <c r="A83" s="84">
        <v>42930</v>
      </c>
      <c r="B83">
        <v>8.1999999999999993</v>
      </c>
      <c r="C83">
        <v>8.9</v>
      </c>
      <c r="D83">
        <v>8.1199999999999992</v>
      </c>
      <c r="E83">
        <v>8.3800000000000008</v>
      </c>
      <c r="F83">
        <v>8.3800000000000008</v>
      </c>
      <c r="G83">
        <v>79309300</v>
      </c>
      <c r="I83" s="27">
        <v>80</v>
      </c>
      <c r="J83" s="9">
        <f t="shared" si="11"/>
        <v>2.1713760223784479E-2</v>
      </c>
      <c r="K83" s="5">
        <f t="shared" si="12"/>
        <v>1.0217137602237845</v>
      </c>
      <c r="M83" s="27">
        <v>80</v>
      </c>
      <c r="N83" s="9">
        <f t="shared" si="9"/>
        <v>2.1951219512195305E-2</v>
      </c>
      <c r="O83" s="5">
        <f t="shared" si="13"/>
        <v>1.0219512195121954</v>
      </c>
      <c r="W83" s="27">
        <v>80</v>
      </c>
      <c r="X83" s="9">
        <f t="shared" si="10"/>
        <v>0</v>
      </c>
      <c r="Y83" s="5">
        <f t="shared" si="14"/>
        <v>0</v>
      </c>
      <c r="AD83" s="15">
        <f t="shared" si="15"/>
        <v>1.628784049468332E-2</v>
      </c>
    </row>
    <row r="84" spans="1:30" x14ac:dyDescent="0.35">
      <c r="A84" s="84">
        <v>42937</v>
      </c>
      <c r="B84">
        <v>8.39</v>
      </c>
      <c r="C84">
        <v>8.77</v>
      </c>
      <c r="D84">
        <v>8.07</v>
      </c>
      <c r="E84">
        <v>8.1999999999999993</v>
      </c>
      <c r="F84">
        <v>8.1999999999999993</v>
      </c>
      <c r="G84">
        <v>57584900</v>
      </c>
      <c r="I84" s="26">
        <v>81</v>
      </c>
      <c r="J84" s="9">
        <f t="shared" si="11"/>
        <v>-2.1713760223784472E-2</v>
      </c>
      <c r="K84" s="5">
        <f t="shared" si="12"/>
        <v>0.97828623977621554</v>
      </c>
      <c r="M84" s="26">
        <v>81</v>
      </c>
      <c r="N84" s="9">
        <f t="shared" si="9"/>
        <v>-2.1479713603818791E-2</v>
      </c>
      <c r="O84" s="5">
        <f t="shared" si="13"/>
        <v>0.97852028639618116</v>
      </c>
      <c r="W84" s="26">
        <v>81</v>
      </c>
      <c r="X84" s="9">
        <f t="shared" si="10"/>
        <v>-2.7139679952885631E-2</v>
      </c>
      <c r="Y84" s="5">
        <f t="shared" si="14"/>
        <v>7.365622279450622E-4</v>
      </c>
      <c r="AD84" s="15">
        <f t="shared" si="15"/>
        <v>2.7139679952885631E-2</v>
      </c>
    </row>
    <row r="85" spans="1:30" x14ac:dyDescent="0.35">
      <c r="A85" s="84">
        <v>42944</v>
      </c>
      <c r="B85">
        <v>8.16</v>
      </c>
      <c r="C85">
        <v>8.92</v>
      </c>
      <c r="D85">
        <v>7.87</v>
      </c>
      <c r="E85">
        <v>8.5399999999999991</v>
      </c>
      <c r="F85">
        <v>8.5399999999999991</v>
      </c>
      <c r="G85">
        <v>102948200</v>
      </c>
      <c r="I85" s="26">
        <v>82</v>
      </c>
      <c r="J85" s="9">
        <f t="shared" si="11"/>
        <v>4.0626853530271102E-2</v>
      </c>
      <c r="K85" s="5">
        <f t="shared" si="12"/>
        <v>1.0406268535302712</v>
      </c>
      <c r="M85" s="26">
        <v>82</v>
      </c>
      <c r="N85" s="9">
        <f t="shared" si="9"/>
        <v>4.146341463414633E-2</v>
      </c>
      <c r="O85" s="5">
        <f t="shared" si="13"/>
        <v>1.0414634146341464</v>
      </c>
      <c r="W85" s="26">
        <v>82</v>
      </c>
      <c r="X85" s="9">
        <f t="shared" si="10"/>
        <v>0</v>
      </c>
      <c r="Y85" s="5">
        <f t="shared" si="14"/>
        <v>0</v>
      </c>
      <c r="AD85" s="15">
        <f t="shared" si="15"/>
        <v>3.520093380116994E-2</v>
      </c>
    </row>
    <row r="86" spans="1:30" x14ac:dyDescent="0.35">
      <c r="A86" s="84">
        <v>42951</v>
      </c>
      <c r="B86">
        <v>8.5299999999999994</v>
      </c>
      <c r="C86">
        <v>8.8699999999999992</v>
      </c>
      <c r="D86">
        <v>8.01</v>
      </c>
      <c r="E86">
        <v>8.0299999999999994</v>
      </c>
      <c r="F86">
        <v>8.0299999999999994</v>
      </c>
      <c r="G86">
        <v>53189500</v>
      </c>
      <c r="I86" s="26">
        <v>83</v>
      </c>
      <c r="J86" s="9">
        <f t="shared" si="11"/>
        <v>-6.157647984180814E-2</v>
      </c>
      <c r="K86" s="5">
        <f t="shared" si="12"/>
        <v>0.93842352015819186</v>
      </c>
      <c r="M86" s="26">
        <v>83</v>
      </c>
      <c r="N86" s="9">
        <f t="shared" si="9"/>
        <v>-5.9718969555035112E-2</v>
      </c>
      <c r="O86" s="5">
        <f t="shared" si="13"/>
        <v>0.94028103044496492</v>
      </c>
      <c r="W86" s="26">
        <v>83</v>
      </c>
      <c r="X86" s="9">
        <f t="shared" si="10"/>
        <v>-6.7002399570909296E-2</v>
      </c>
      <c r="Y86" s="5">
        <f t="shared" si="14"/>
        <v>4.4893215482597866E-3</v>
      </c>
      <c r="AD86" s="15">
        <f t="shared" si="15"/>
        <v>6.7002399570909296E-2</v>
      </c>
    </row>
    <row r="87" spans="1:30" x14ac:dyDescent="0.35">
      <c r="A87" s="84">
        <v>42958</v>
      </c>
      <c r="B87">
        <v>8.0299999999999994</v>
      </c>
      <c r="C87">
        <v>8.4700000000000006</v>
      </c>
      <c r="D87">
        <v>7.97</v>
      </c>
      <c r="E87">
        <v>8.09</v>
      </c>
      <c r="F87">
        <v>8.09</v>
      </c>
      <c r="G87">
        <v>41815800</v>
      </c>
      <c r="I87" s="27">
        <v>84</v>
      </c>
      <c r="J87" s="9">
        <f t="shared" si="11"/>
        <v>7.4442031117300462E-3</v>
      </c>
      <c r="K87" s="5">
        <f t="shared" si="12"/>
        <v>1.0074442031117301</v>
      </c>
      <c r="M87" s="27">
        <v>84</v>
      </c>
      <c r="N87" s="9">
        <f t="shared" si="9"/>
        <v>7.4719800747198636E-3</v>
      </c>
      <c r="O87" s="5">
        <f t="shared" si="13"/>
        <v>1.0074719800747198</v>
      </c>
      <c r="W87" s="27">
        <v>84</v>
      </c>
      <c r="X87" s="9">
        <f t="shared" si="10"/>
        <v>0</v>
      </c>
      <c r="Y87" s="5">
        <f t="shared" si="14"/>
        <v>0</v>
      </c>
      <c r="AD87" s="15">
        <f t="shared" si="15"/>
        <v>2.018283382628887E-3</v>
      </c>
    </row>
    <row r="88" spans="1:30" x14ac:dyDescent="0.35">
      <c r="A88" s="84">
        <v>42965</v>
      </c>
      <c r="B88">
        <v>8.1</v>
      </c>
      <c r="C88">
        <v>8.5</v>
      </c>
      <c r="D88">
        <v>8.01</v>
      </c>
      <c r="E88">
        <v>8.42</v>
      </c>
      <c r="F88">
        <v>8.42</v>
      </c>
      <c r="G88">
        <v>32032300</v>
      </c>
      <c r="I88" s="27">
        <v>85</v>
      </c>
      <c r="J88" s="9">
        <f t="shared" si="11"/>
        <v>3.9981097183835065E-2</v>
      </c>
      <c r="K88" s="5">
        <f t="shared" si="12"/>
        <v>1.039981097183835</v>
      </c>
      <c r="M88" s="27">
        <v>85</v>
      </c>
      <c r="N88" s="9">
        <f t="shared" si="9"/>
        <v>4.0791100123609404E-2</v>
      </c>
      <c r="O88" s="5">
        <f t="shared" si="13"/>
        <v>1.0407911001236094</v>
      </c>
      <c r="W88" s="27">
        <v>85</v>
      </c>
      <c r="X88" s="9">
        <f t="shared" si="10"/>
        <v>0</v>
      </c>
      <c r="Y88" s="5">
        <f t="shared" si="14"/>
        <v>0</v>
      </c>
      <c r="AD88" s="15">
        <f t="shared" si="15"/>
        <v>3.455517745473391E-2</v>
      </c>
    </row>
    <row r="89" spans="1:30" x14ac:dyDescent="0.35">
      <c r="A89" s="84">
        <v>42972</v>
      </c>
      <c r="B89">
        <v>8.48</v>
      </c>
      <c r="C89">
        <v>8.5399999999999991</v>
      </c>
      <c r="D89">
        <v>8.15</v>
      </c>
      <c r="E89">
        <v>8.25</v>
      </c>
      <c r="F89">
        <v>8.25</v>
      </c>
      <c r="G89">
        <v>28395500</v>
      </c>
      <c r="I89" s="26">
        <v>86</v>
      </c>
      <c r="J89" s="9">
        <f t="shared" si="11"/>
        <v>-2.0396627907645699E-2</v>
      </c>
      <c r="K89" s="5">
        <f t="shared" si="12"/>
        <v>0.97960337209235426</v>
      </c>
      <c r="M89" s="26">
        <v>86</v>
      </c>
      <c r="N89" s="9">
        <f t="shared" si="9"/>
        <v>-2.0190023752969112E-2</v>
      </c>
      <c r="O89" s="5">
        <f t="shared" si="13"/>
        <v>0.97980997624703092</v>
      </c>
      <c r="W89" s="26">
        <v>86</v>
      </c>
      <c r="X89" s="9">
        <f t="shared" si="10"/>
        <v>-2.5822547636746858E-2</v>
      </c>
      <c r="Y89" s="5">
        <f t="shared" si="14"/>
        <v>6.6680396645206073E-4</v>
      </c>
      <c r="AD89" s="15">
        <f t="shared" si="15"/>
        <v>2.5822547636746858E-2</v>
      </c>
    </row>
    <row r="90" spans="1:30" x14ac:dyDescent="0.35">
      <c r="A90" s="84">
        <v>42979</v>
      </c>
      <c r="B90">
        <v>8.3000000000000007</v>
      </c>
      <c r="C90">
        <v>8.32</v>
      </c>
      <c r="D90">
        <v>7.93</v>
      </c>
      <c r="E90">
        <v>7.97</v>
      </c>
      <c r="F90">
        <v>7.97</v>
      </c>
      <c r="G90">
        <v>32911900</v>
      </c>
      <c r="I90" s="26">
        <v>87</v>
      </c>
      <c r="J90" s="9">
        <f t="shared" si="11"/>
        <v>-3.4528707544465943E-2</v>
      </c>
      <c r="K90" s="5">
        <f t="shared" si="12"/>
        <v>0.96547129245553409</v>
      </c>
      <c r="M90" s="26">
        <v>87</v>
      </c>
      <c r="N90" s="9">
        <f t="shared" si="9"/>
        <v>-3.3939393939393971E-2</v>
      </c>
      <c r="O90" s="5">
        <f t="shared" si="13"/>
        <v>0.96606060606060606</v>
      </c>
      <c r="W90" s="26">
        <v>87</v>
      </c>
      <c r="X90" s="9">
        <f t="shared" si="10"/>
        <v>-3.9954627273567106E-2</v>
      </c>
      <c r="Y90" s="5">
        <f t="shared" si="14"/>
        <v>1.5963722405696725E-3</v>
      </c>
      <c r="AD90" s="15">
        <f t="shared" si="15"/>
        <v>3.9954627273567106E-2</v>
      </c>
    </row>
    <row r="91" spans="1:30" x14ac:dyDescent="0.35">
      <c r="A91" s="84">
        <v>42986</v>
      </c>
      <c r="B91">
        <v>7.95</v>
      </c>
      <c r="C91">
        <v>8.0500000000000007</v>
      </c>
      <c r="D91">
        <v>7.5</v>
      </c>
      <c r="E91">
        <v>7.75</v>
      </c>
      <c r="F91">
        <v>7.75</v>
      </c>
      <c r="G91">
        <v>57959000</v>
      </c>
      <c r="I91" s="26">
        <v>88</v>
      </c>
      <c r="J91" s="9">
        <f t="shared" si="11"/>
        <v>-2.7991649436868046E-2</v>
      </c>
      <c r="K91" s="5">
        <f t="shared" si="12"/>
        <v>0.97200835056313195</v>
      </c>
      <c r="M91" s="26">
        <v>88</v>
      </c>
      <c r="N91" s="9">
        <f t="shared" si="9"/>
        <v>-2.7603513174403984E-2</v>
      </c>
      <c r="O91" s="5">
        <f t="shared" si="13"/>
        <v>0.97239648682559598</v>
      </c>
      <c r="W91" s="26">
        <v>88</v>
      </c>
      <c r="X91" s="9">
        <f t="shared" si="10"/>
        <v>-3.3417569165969205E-2</v>
      </c>
      <c r="Y91" s="5">
        <f t="shared" si="14"/>
        <v>1.1167339289623358E-3</v>
      </c>
      <c r="AD91" s="15">
        <f t="shared" si="15"/>
        <v>3.3417569165969205E-2</v>
      </c>
    </row>
    <row r="92" spans="1:30" x14ac:dyDescent="0.35">
      <c r="A92" s="84">
        <v>42993</v>
      </c>
      <c r="B92">
        <v>7.83</v>
      </c>
      <c r="C92">
        <v>8.4499999999999993</v>
      </c>
      <c r="D92">
        <v>7.56</v>
      </c>
      <c r="E92">
        <v>8.0299999999999994</v>
      </c>
      <c r="F92">
        <v>8.0299999999999994</v>
      </c>
      <c r="G92">
        <v>91293900</v>
      </c>
      <c r="I92" s="27">
        <v>89</v>
      </c>
      <c r="J92" s="9">
        <f t="shared" si="11"/>
        <v>3.5491684593414681E-2</v>
      </c>
      <c r="K92" s="5">
        <f t="shared" si="12"/>
        <v>1.0354916845934148</v>
      </c>
      <c r="M92" s="27">
        <v>89</v>
      </c>
      <c r="N92" s="9">
        <f t="shared" si="9"/>
        <v>3.6129032258064436E-2</v>
      </c>
      <c r="O92" s="5">
        <f t="shared" si="13"/>
        <v>1.0361290322580645</v>
      </c>
      <c r="W92" s="27">
        <v>89</v>
      </c>
      <c r="X92" s="9">
        <f t="shared" si="10"/>
        <v>0</v>
      </c>
      <c r="Y92" s="5">
        <f t="shared" si="14"/>
        <v>0</v>
      </c>
      <c r="AD92" s="15">
        <f t="shared" si="15"/>
        <v>3.0065764864313522E-2</v>
      </c>
    </row>
    <row r="93" spans="1:30" x14ac:dyDescent="0.35">
      <c r="A93" s="84">
        <v>43000</v>
      </c>
      <c r="B93">
        <v>8.31</v>
      </c>
      <c r="C93">
        <v>8.5500000000000007</v>
      </c>
      <c r="D93">
        <v>7.66</v>
      </c>
      <c r="E93">
        <v>7.75</v>
      </c>
      <c r="F93">
        <v>7.75</v>
      </c>
      <c r="G93">
        <v>101926400</v>
      </c>
      <c r="I93" s="27">
        <v>90</v>
      </c>
      <c r="J93" s="9">
        <f t="shared" si="11"/>
        <v>-3.5491684593414591E-2</v>
      </c>
      <c r="K93" s="5">
        <f t="shared" si="12"/>
        <v>0.96450831540658544</v>
      </c>
      <c r="M93" s="27">
        <v>90</v>
      </c>
      <c r="N93" s="9">
        <f t="shared" si="9"/>
        <v>-3.4869240348692328E-2</v>
      </c>
      <c r="O93" s="5">
        <f t="shared" si="13"/>
        <v>0.96513075965130768</v>
      </c>
      <c r="W93" s="27">
        <v>90</v>
      </c>
      <c r="X93" s="9">
        <f t="shared" si="10"/>
        <v>-4.0917604322515747E-2</v>
      </c>
      <c r="Y93" s="5">
        <f t="shared" si="14"/>
        <v>1.6742503434939594E-3</v>
      </c>
      <c r="AD93" s="15">
        <f t="shared" si="15"/>
        <v>4.0917604322515747E-2</v>
      </c>
    </row>
    <row r="94" spans="1:30" x14ac:dyDescent="0.35">
      <c r="A94" s="84">
        <v>43007</v>
      </c>
      <c r="B94">
        <v>7.76</v>
      </c>
      <c r="C94">
        <v>8</v>
      </c>
      <c r="D94">
        <v>7.48</v>
      </c>
      <c r="E94">
        <v>7.5</v>
      </c>
      <c r="F94">
        <v>7.5</v>
      </c>
      <c r="G94">
        <v>84494100</v>
      </c>
      <c r="I94" s="26">
        <v>91</v>
      </c>
      <c r="J94" s="9">
        <f t="shared" si="11"/>
        <v>-3.2789822822990838E-2</v>
      </c>
      <c r="K94" s="5">
        <f t="shared" si="12"/>
        <v>0.96721017717700919</v>
      </c>
      <c r="M94" s="26">
        <v>91</v>
      </c>
      <c r="N94" s="9">
        <f t="shared" si="9"/>
        <v>-3.2258064516129031E-2</v>
      </c>
      <c r="O94" s="5">
        <f t="shared" si="13"/>
        <v>0.967741935483871</v>
      </c>
      <c r="W94" s="26">
        <v>91</v>
      </c>
      <c r="X94" s="9">
        <f t="shared" si="10"/>
        <v>-3.8215742552091994E-2</v>
      </c>
      <c r="Y94" s="5">
        <f t="shared" si="14"/>
        <v>1.4604429788077748E-3</v>
      </c>
      <c r="AD94" s="15">
        <f t="shared" si="15"/>
        <v>3.8215742552091994E-2</v>
      </c>
    </row>
    <row r="95" spans="1:30" x14ac:dyDescent="0.35">
      <c r="A95" s="84">
        <v>43014</v>
      </c>
      <c r="B95">
        <v>7.52</v>
      </c>
      <c r="C95">
        <v>7.55</v>
      </c>
      <c r="D95">
        <v>6.77</v>
      </c>
      <c r="E95">
        <v>7.14</v>
      </c>
      <c r="F95">
        <v>7.14</v>
      </c>
      <c r="G95">
        <v>88248000</v>
      </c>
      <c r="I95" s="26">
        <v>92</v>
      </c>
      <c r="J95" s="9">
        <f t="shared" si="11"/>
        <v>-4.9190244190771781E-2</v>
      </c>
      <c r="K95" s="5">
        <f t="shared" si="12"/>
        <v>0.95080975580922822</v>
      </c>
      <c r="M95" s="26">
        <v>92</v>
      </c>
      <c r="N95" s="9">
        <f t="shared" si="9"/>
        <v>-4.8000000000000043E-2</v>
      </c>
      <c r="O95" s="5">
        <f t="shared" si="13"/>
        <v>0.95199999999999996</v>
      </c>
      <c r="W95" s="26">
        <v>92</v>
      </c>
      <c r="X95" s="9">
        <f t="shared" si="10"/>
        <v>-5.4616163919872937E-2</v>
      </c>
      <c r="Y95" s="5">
        <f t="shared" si="14"/>
        <v>2.9829253613224303E-3</v>
      </c>
      <c r="AD95" s="15">
        <f t="shared" si="15"/>
        <v>5.4616163919872937E-2</v>
      </c>
    </row>
    <row r="96" spans="1:30" x14ac:dyDescent="0.35">
      <c r="A96" s="84">
        <v>43021</v>
      </c>
      <c r="B96">
        <v>7.14</v>
      </c>
      <c r="C96">
        <v>7.26</v>
      </c>
      <c r="D96">
        <v>6.95</v>
      </c>
      <c r="E96">
        <v>7.07</v>
      </c>
      <c r="F96">
        <v>7.07</v>
      </c>
      <c r="G96">
        <v>57839800</v>
      </c>
      <c r="I96" s="26">
        <v>93</v>
      </c>
      <c r="J96" s="9">
        <f t="shared" si="11"/>
        <v>-9.8522964430115944E-3</v>
      </c>
      <c r="K96" s="5">
        <f t="shared" si="12"/>
        <v>0.99014770355698845</v>
      </c>
      <c r="M96" s="26">
        <v>93</v>
      </c>
      <c r="N96" s="9">
        <f t="shared" si="9"/>
        <v>-9.8039215686273676E-3</v>
      </c>
      <c r="O96" s="5">
        <f t="shared" si="13"/>
        <v>0.99019607843137258</v>
      </c>
      <c r="W96" s="26">
        <v>93</v>
      </c>
      <c r="X96" s="9">
        <f t="shared" si="10"/>
        <v>-1.5278216172112754E-2</v>
      </c>
      <c r="Y96" s="5">
        <f t="shared" si="14"/>
        <v>2.3342388940180767E-4</v>
      </c>
      <c r="AD96" s="15">
        <f t="shared" si="15"/>
        <v>1.5278216172112754E-2</v>
      </c>
    </row>
    <row r="97" spans="1:30" x14ac:dyDescent="0.35">
      <c r="A97" s="84">
        <v>43028</v>
      </c>
      <c r="B97">
        <v>7.01</v>
      </c>
      <c r="C97">
        <v>7.21</v>
      </c>
      <c r="D97">
        <v>6.84</v>
      </c>
      <c r="E97">
        <v>7</v>
      </c>
      <c r="F97">
        <v>7</v>
      </c>
      <c r="G97">
        <v>78151300</v>
      </c>
      <c r="I97" s="27">
        <v>94</v>
      </c>
      <c r="J97" s="9">
        <f t="shared" si="11"/>
        <v>-9.950330853168092E-3</v>
      </c>
      <c r="K97" s="5">
        <f t="shared" si="12"/>
        <v>0.9900496691468319</v>
      </c>
      <c r="M97" s="27">
        <v>94</v>
      </c>
      <c r="N97" s="9">
        <f t="shared" si="9"/>
        <v>-9.900990099009941E-3</v>
      </c>
      <c r="O97" s="5">
        <f t="shared" si="13"/>
        <v>0.99009900990099009</v>
      </c>
      <c r="W97" s="27">
        <v>94</v>
      </c>
      <c r="X97" s="9">
        <f t="shared" si="10"/>
        <v>-1.5376250582269251E-2</v>
      </c>
      <c r="Y97" s="5">
        <f t="shared" si="14"/>
        <v>2.3642908196873548E-4</v>
      </c>
      <c r="AD97" s="15">
        <f t="shared" si="15"/>
        <v>1.5376250582269251E-2</v>
      </c>
    </row>
    <row r="98" spans="1:30" x14ac:dyDescent="0.35">
      <c r="A98" s="84">
        <v>43035</v>
      </c>
      <c r="B98">
        <v>7.02</v>
      </c>
      <c r="C98">
        <v>7.05</v>
      </c>
      <c r="D98">
        <v>6.05</v>
      </c>
      <c r="E98">
        <v>6.43</v>
      </c>
      <c r="F98">
        <v>6.43</v>
      </c>
      <c r="G98">
        <v>122926100</v>
      </c>
      <c r="I98" s="27">
        <v>95</v>
      </c>
      <c r="J98" s="9">
        <f t="shared" si="11"/>
        <v>-8.4935610805785378E-2</v>
      </c>
      <c r="K98" s="5">
        <f t="shared" si="12"/>
        <v>0.91506438919421462</v>
      </c>
      <c r="M98" s="27">
        <v>95</v>
      </c>
      <c r="N98" s="9">
        <f t="shared" si="9"/>
        <v>-8.1428571428571475E-2</v>
      </c>
      <c r="O98" s="5">
        <f t="shared" si="13"/>
        <v>0.91857142857142848</v>
      </c>
      <c r="W98" s="27">
        <v>95</v>
      </c>
      <c r="X98" s="9">
        <f t="shared" si="10"/>
        <v>-9.0361530534886533E-2</v>
      </c>
      <c r="Y98" s="5">
        <f t="shared" si="14"/>
        <v>8.1652062006072317E-3</v>
      </c>
      <c r="AD98" s="15">
        <f t="shared" si="15"/>
        <v>9.0361530534886533E-2</v>
      </c>
    </row>
    <row r="99" spans="1:30" x14ac:dyDescent="0.35">
      <c r="A99" s="84">
        <v>43042</v>
      </c>
      <c r="B99">
        <v>6.55</v>
      </c>
      <c r="C99">
        <v>6.75</v>
      </c>
      <c r="D99">
        <v>5.62</v>
      </c>
      <c r="E99">
        <v>6.17</v>
      </c>
      <c r="F99">
        <v>6.17</v>
      </c>
      <c r="G99">
        <v>156586200</v>
      </c>
      <c r="I99" s="26">
        <v>96</v>
      </c>
      <c r="J99" s="9">
        <f t="shared" si="11"/>
        <v>-4.1275700332231553E-2</v>
      </c>
      <c r="K99" s="5">
        <f t="shared" si="12"/>
        <v>0.9587242996677684</v>
      </c>
      <c r="M99" s="26">
        <v>96</v>
      </c>
      <c r="N99" s="9">
        <f t="shared" si="9"/>
        <v>-4.0435458786936204E-2</v>
      </c>
      <c r="O99" s="5">
        <f t="shared" si="13"/>
        <v>0.95956454121306378</v>
      </c>
      <c r="W99" s="26">
        <v>96</v>
      </c>
      <c r="X99" s="9">
        <f t="shared" si="10"/>
        <v>-4.6701620061332716E-2</v>
      </c>
      <c r="Y99" s="5">
        <f t="shared" si="14"/>
        <v>2.1810413163530743E-3</v>
      </c>
      <c r="AD99" s="15">
        <f t="shared" si="15"/>
        <v>4.6701620061332716E-2</v>
      </c>
    </row>
    <row r="100" spans="1:30" x14ac:dyDescent="0.35">
      <c r="A100" s="84">
        <v>43049</v>
      </c>
      <c r="B100">
        <v>6.12</v>
      </c>
      <c r="C100">
        <v>6.27</v>
      </c>
      <c r="D100">
        <v>5.92</v>
      </c>
      <c r="E100">
        <v>6.25</v>
      </c>
      <c r="F100">
        <v>6.25</v>
      </c>
      <c r="G100">
        <v>74664200</v>
      </c>
      <c r="I100" s="26">
        <v>97</v>
      </c>
      <c r="J100" s="9">
        <f t="shared" si="11"/>
        <v>1.288262583101361E-2</v>
      </c>
      <c r="K100" s="5">
        <f t="shared" si="12"/>
        <v>1.0128826258310135</v>
      </c>
      <c r="M100" s="26">
        <v>97</v>
      </c>
      <c r="N100" s="9">
        <f t="shared" ref="N100:N107" si="16">(F100-F99)/F99</f>
        <v>1.2965964343598067E-2</v>
      </c>
      <c r="O100" s="5">
        <f t="shared" si="13"/>
        <v>1.012965964343598</v>
      </c>
      <c r="W100" s="26">
        <v>97</v>
      </c>
      <c r="X100" s="9">
        <f t="shared" ref="X100:X107" si="17">IF(J100&lt;$R$3,(J100-$R$3),0)</f>
        <v>0</v>
      </c>
      <c r="Y100" s="5">
        <f t="shared" si="14"/>
        <v>0</v>
      </c>
      <c r="AD100" s="15">
        <f t="shared" si="15"/>
        <v>7.4567061019124511E-3</v>
      </c>
    </row>
    <row r="101" spans="1:30" x14ac:dyDescent="0.35">
      <c r="A101" s="84">
        <v>43056</v>
      </c>
      <c r="B101">
        <v>6.2</v>
      </c>
      <c r="C101">
        <v>6.27</v>
      </c>
      <c r="D101">
        <v>6.02</v>
      </c>
      <c r="E101">
        <v>6.15</v>
      </c>
      <c r="F101">
        <v>6.15</v>
      </c>
      <c r="G101">
        <v>38065200</v>
      </c>
      <c r="I101" s="26">
        <v>98</v>
      </c>
      <c r="J101" s="9">
        <f t="shared" si="11"/>
        <v>-1.6129381929883529E-2</v>
      </c>
      <c r="K101" s="5">
        <f t="shared" si="12"/>
        <v>0.98387061807011644</v>
      </c>
      <c r="M101" s="26">
        <v>98</v>
      </c>
      <c r="N101" s="9">
        <f t="shared" si="16"/>
        <v>-1.5999999999999945E-2</v>
      </c>
      <c r="O101" s="5">
        <f t="shared" si="13"/>
        <v>0.9840000000000001</v>
      </c>
      <c r="W101" s="26">
        <v>98</v>
      </c>
      <c r="X101" s="9">
        <f t="shared" si="17"/>
        <v>-2.1555301658984689E-2</v>
      </c>
      <c r="Y101" s="5">
        <f t="shared" si="14"/>
        <v>4.6463102960982806E-4</v>
      </c>
      <c r="AD101" s="15">
        <f t="shared" si="15"/>
        <v>2.1555301658984689E-2</v>
      </c>
    </row>
    <row r="102" spans="1:30" x14ac:dyDescent="0.35">
      <c r="A102" s="84">
        <v>43063</v>
      </c>
      <c r="B102">
        <v>6.12</v>
      </c>
      <c r="C102">
        <v>6.21</v>
      </c>
      <c r="D102">
        <v>5.97</v>
      </c>
      <c r="E102">
        <v>5.99</v>
      </c>
      <c r="F102">
        <v>5.99</v>
      </c>
      <c r="G102">
        <v>53964100</v>
      </c>
      <c r="I102" s="27">
        <v>99</v>
      </c>
      <c r="J102" s="9">
        <f t="shared" si="11"/>
        <v>-2.6360669691068508E-2</v>
      </c>
      <c r="K102" s="5">
        <f t="shared" si="12"/>
        <v>0.97363933030893146</v>
      </c>
      <c r="M102" s="27">
        <v>99</v>
      </c>
      <c r="N102" s="9">
        <f t="shared" si="16"/>
        <v>-2.6016260162601647E-2</v>
      </c>
      <c r="O102" s="5">
        <f t="shared" si="13"/>
        <v>0.97398373983739839</v>
      </c>
      <c r="W102" s="27">
        <v>99</v>
      </c>
      <c r="X102" s="9">
        <f t="shared" si="17"/>
        <v>-3.1786589420169667E-2</v>
      </c>
      <c r="Y102" s="5">
        <f t="shared" si="14"/>
        <v>1.0103872669664422E-3</v>
      </c>
      <c r="AD102" s="15">
        <f t="shared" si="15"/>
        <v>3.1786589420169667E-2</v>
      </c>
    </row>
    <row r="103" spans="1:30" x14ac:dyDescent="0.35">
      <c r="A103" s="84">
        <v>43070</v>
      </c>
      <c r="B103">
        <v>6</v>
      </c>
      <c r="C103">
        <v>6.05</v>
      </c>
      <c r="D103">
        <v>5.43</v>
      </c>
      <c r="E103">
        <v>5.46</v>
      </c>
      <c r="F103">
        <v>5.46</v>
      </c>
      <c r="G103">
        <v>73100500</v>
      </c>
      <c r="I103" s="27">
        <v>100</v>
      </c>
      <c r="J103" s="9">
        <f t="shared" si="11"/>
        <v>-9.2642622370544409E-2</v>
      </c>
      <c r="K103" s="5">
        <f t="shared" si="12"/>
        <v>0.90735737762945556</v>
      </c>
      <c r="M103" s="27">
        <v>100</v>
      </c>
      <c r="N103" s="9">
        <f t="shared" si="16"/>
        <v>-8.84808013355593E-2</v>
      </c>
      <c r="O103" s="5">
        <f t="shared" si="13"/>
        <v>0.91151919866444064</v>
      </c>
      <c r="W103" s="27">
        <v>100</v>
      </c>
      <c r="X103" s="9">
        <f t="shared" si="17"/>
        <v>-9.8068542099645564E-2</v>
      </c>
      <c r="Y103" s="5">
        <f t="shared" si="14"/>
        <v>9.617438949549955E-3</v>
      </c>
      <c r="AD103" s="15">
        <f t="shared" si="15"/>
        <v>9.8068542099645564E-2</v>
      </c>
    </row>
    <row r="104" spans="1:30" x14ac:dyDescent="0.35">
      <c r="A104" s="84">
        <v>43077</v>
      </c>
      <c r="B104">
        <v>5.47</v>
      </c>
      <c r="C104">
        <v>5.81</v>
      </c>
      <c r="D104">
        <v>5.42</v>
      </c>
      <c r="E104">
        <v>5.63</v>
      </c>
      <c r="F104">
        <v>5.63</v>
      </c>
      <c r="G104">
        <v>90565800</v>
      </c>
      <c r="I104" s="26">
        <v>101</v>
      </c>
      <c r="J104" s="9">
        <f t="shared" si="11"/>
        <v>3.0660652394785232E-2</v>
      </c>
      <c r="K104" s="5">
        <f t="shared" si="12"/>
        <v>1.0306606523947852</v>
      </c>
      <c r="M104" s="26">
        <v>101</v>
      </c>
      <c r="N104" s="9">
        <f t="shared" si="16"/>
        <v>3.1135531135531122E-2</v>
      </c>
      <c r="O104" s="5">
        <f t="shared" si="13"/>
        <v>1.031135531135531</v>
      </c>
      <c r="W104" s="26">
        <v>101</v>
      </c>
      <c r="X104" s="9">
        <f t="shared" si="17"/>
        <v>0</v>
      </c>
      <c r="Y104" s="5">
        <f t="shared" si="14"/>
        <v>0</v>
      </c>
      <c r="AD104" s="15">
        <f t="shared" si="15"/>
        <v>2.5234732665684073E-2</v>
      </c>
    </row>
    <row r="105" spans="1:30" x14ac:dyDescent="0.35">
      <c r="A105" s="84">
        <v>43084</v>
      </c>
      <c r="B105">
        <v>5.63</v>
      </c>
      <c r="C105">
        <v>5.73</v>
      </c>
      <c r="D105">
        <v>5.48</v>
      </c>
      <c r="E105">
        <v>5.62</v>
      </c>
      <c r="F105">
        <v>5.62</v>
      </c>
      <c r="G105">
        <v>116201000</v>
      </c>
      <c r="I105" s="26">
        <v>102</v>
      </c>
      <c r="J105" s="9">
        <f t="shared" si="11"/>
        <v>-1.777778245999272E-3</v>
      </c>
      <c r="K105" s="5">
        <f t="shared" si="12"/>
        <v>0.99822222175400077</v>
      </c>
      <c r="M105" s="26">
        <v>102</v>
      </c>
      <c r="N105" s="9">
        <f t="shared" si="16"/>
        <v>-1.7761989342806016E-3</v>
      </c>
      <c r="O105" s="5">
        <f t="shared" si="13"/>
        <v>0.9982238010657194</v>
      </c>
      <c r="W105" s="26">
        <v>102</v>
      </c>
      <c r="X105" s="9">
        <f t="shared" si="17"/>
        <v>-7.2036979751004312E-3</v>
      </c>
      <c r="Y105" s="5">
        <f t="shared" si="14"/>
        <v>5.1893264516466056E-5</v>
      </c>
      <c r="AD105" s="15">
        <f t="shared" si="15"/>
        <v>7.2036979751004312E-3</v>
      </c>
    </row>
    <row r="106" spans="1:30" x14ac:dyDescent="0.35">
      <c r="A106" s="84">
        <v>43091</v>
      </c>
      <c r="B106">
        <v>5.65</v>
      </c>
      <c r="C106">
        <v>5.98</v>
      </c>
      <c r="D106">
        <v>5.61</v>
      </c>
      <c r="E106">
        <v>5.91</v>
      </c>
      <c r="F106">
        <v>5.91</v>
      </c>
      <c r="G106">
        <v>46459400</v>
      </c>
      <c r="I106" s="26">
        <v>103</v>
      </c>
      <c r="J106" s="9">
        <f t="shared" si="11"/>
        <v>5.0314167512407228E-2</v>
      </c>
      <c r="K106" s="5">
        <f t="shared" si="12"/>
        <v>1.0503141675124072</v>
      </c>
      <c r="M106" s="26">
        <v>103</v>
      </c>
      <c r="N106" s="9">
        <f t="shared" si="16"/>
        <v>5.1601423487544491E-2</v>
      </c>
      <c r="O106" s="5">
        <f t="shared" si="13"/>
        <v>1.0516014234875446</v>
      </c>
      <c r="W106" s="26">
        <v>103</v>
      </c>
      <c r="X106" s="9">
        <f t="shared" si="17"/>
        <v>0</v>
      </c>
      <c r="Y106" s="5">
        <f t="shared" si="14"/>
        <v>0</v>
      </c>
      <c r="AD106" s="15">
        <f t="shared" si="15"/>
        <v>4.4888247783306065E-2</v>
      </c>
    </row>
    <row r="107" spans="1:30" ht="16" thickBot="1" x14ac:dyDescent="0.4">
      <c r="A107" s="84">
        <v>43098</v>
      </c>
      <c r="B107">
        <v>5.96</v>
      </c>
      <c r="C107">
        <v>6.01</v>
      </c>
      <c r="D107">
        <v>5.89</v>
      </c>
      <c r="E107">
        <v>5.89</v>
      </c>
      <c r="F107">
        <v>5.89</v>
      </c>
      <c r="G107">
        <v>10294000</v>
      </c>
      <c r="I107" s="28">
        <v>104</v>
      </c>
      <c r="J107" s="11">
        <f t="shared" si="11"/>
        <v>-3.3898337545115397E-3</v>
      </c>
      <c r="K107" s="6">
        <f t="shared" si="12"/>
        <v>0.99661016624548848</v>
      </c>
      <c r="M107" s="28">
        <v>104</v>
      </c>
      <c r="N107" s="11">
        <f t="shared" si="16"/>
        <v>-3.3840947546532082E-3</v>
      </c>
      <c r="O107" s="6">
        <f t="shared" si="13"/>
        <v>0.99661590524534682</v>
      </c>
      <c r="W107" s="28">
        <v>104</v>
      </c>
      <c r="X107" s="11">
        <f t="shared" si="17"/>
        <v>-8.8157534836126993E-3</v>
      </c>
      <c r="Y107" s="6">
        <f t="shared" si="14"/>
        <v>7.7717509483829448E-5</v>
      </c>
      <c r="AD107" s="69">
        <f t="shared" si="15"/>
        <v>8.8157534836126993E-3</v>
      </c>
    </row>
    <row r="108" spans="1:30" ht="16" thickBot="1" x14ac:dyDescent="0.4">
      <c r="AD108" s="1"/>
    </row>
    <row r="109" spans="1:30" ht="16" thickBot="1" x14ac:dyDescent="0.4">
      <c r="X109" s="1" t="s">
        <v>113</v>
      </c>
      <c r="Y109">
        <f>SUM(Y4:Y107)</f>
        <v>0.20367485482567144</v>
      </c>
      <c r="AC109" s="23" t="s">
        <v>121</v>
      </c>
      <c r="AD109" s="42">
        <f>SUM(AD4:AD107)/104</f>
        <v>4.7060906508131266E-2</v>
      </c>
    </row>
    <row r="110" spans="1:30" x14ac:dyDescent="0.35">
      <c r="X110" s="1" t="s">
        <v>112</v>
      </c>
      <c r="Y110">
        <f>COUNT(Y4:Y107)-1</f>
        <v>103</v>
      </c>
    </row>
    <row r="111" spans="1:30" x14ac:dyDescent="0.35">
      <c r="X111" s="1" t="s">
        <v>86</v>
      </c>
      <c r="Y111">
        <f>Y109/Y110</f>
        <v>1.9774257750065187E-3</v>
      </c>
    </row>
    <row r="112" spans="1:30" x14ac:dyDescent="0.35">
      <c r="X112" s="1" t="s">
        <v>87</v>
      </c>
      <c r="Y112">
        <f>SQRT(Y111)</f>
        <v>4.4468255812506505E-2</v>
      </c>
    </row>
    <row r="113" spans="14:15" x14ac:dyDescent="0.35">
      <c r="N113" t="s">
        <v>76</v>
      </c>
      <c r="O113">
        <v>0.20204604899788881</v>
      </c>
    </row>
    <row r="114" spans="14:15" x14ac:dyDescent="0.35">
      <c r="N114" t="s">
        <v>107</v>
      </c>
      <c r="O114">
        <v>9.0975784763600478E-2</v>
      </c>
    </row>
    <row r="115" spans="14:15" x14ac:dyDescent="0.35">
      <c r="N115" t="s">
        <v>108</v>
      </c>
      <c r="O115">
        <v>-0.11107026423428831</v>
      </c>
    </row>
  </sheetData>
  <mergeCells count="11">
    <mergeCell ref="A1:G1"/>
    <mergeCell ref="I1:K1"/>
    <mergeCell ref="M1:O1"/>
    <mergeCell ref="Q1:R1"/>
    <mergeCell ref="T1:U1"/>
    <mergeCell ref="AA1:AB1"/>
    <mergeCell ref="Q2:R2"/>
    <mergeCell ref="T2:U2"/>
    <mergeCell ref="Q7:R7"/>
    <mergeCell ref="Q21:R21"/>
    <mergeCell ref="W1:Y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115"/>
  <sheetViews>
    <sheetView workbookViewId="0">
      <selection sqref="A1:G107"/>
    </sheetView>
  </sheetViews>
  <sheetFormatPr defaultColWidth="10.6640625" defaultRowHeight="15.5" x14ac:dyDescent="0.35"/>
  <cols>
    <col min="10" max="10" width="17" bestFit="1" customWidth="1"/>
    <col min="11" max="11" width="19.33203125" bestFit="1" customWidth="1"/>
    <col min="13" max="13" width="24" bestFit="1" customWidth="1"/>
    <col min="17" max="17" width="22" bestFit="1" customWidth="1"/>
    <col min="20" max="20" width="22" bestFit="1" customWidth="1"/>
  </cols>
  <sheetData>
    <row r="1" spans="1:30" ht="16" thickBot="1" x14ac:dyDescent="0.4">
      <c r="A1" s="90" t="s">
        <v>138</v>
      </c>
      <c r="B1" s="94"/>
      <c r="C1" s="94"/>
      <c r="D1" s="94"/>
      <c r="E1" s="94"/>
      <c r="F1" s="94"/>
      <c r="G1" s="91"/>
      <c r="I1" s="90" t="s">
        <v>68</v>
      </c>
      <c r="J1" s="94"/>
      <c r="K1" s="91"/>
      <c r="M1" s="90" t="s">
        <v>69</v>
      </c>
      <c r="N1" s="94"/>
      <c r="O1" s="91"/>
      <c r="Q1" s="90" t="s">
        <v>70</v>
      </c>
      <c r="R1" s="91"/>
      <c r="T1" s="92" t="s">
        <v>69</v>
      </c>
      <c r="U1" s="93"/>
      <c r="W1" s="90" t="s">
        <v>109</v>
      </c>
      <c r="X1" s="94"/>
      <c r="Y1" s="91"/>
      <c r="AA1" s="87" t="s">
        <v>114</v>
      </c>
      <c r="AB1" s="88"/>
      <c r="AD1" s="55" t="s">
        <v>78</v>
      </c>
    </row>
    <row r="2" spans="1:30" ht="16" thickBot="1" x14ac:dyDescent="0.4">
      <c r="A2" s="31" t="s">
        <v>22</v>
      </c>
      <c r="B2" s="32" t="s">
        <v>23</v>
      </c>
      <c r="C2" s="32" t="s">
        <v>24</v>
      </c>
      <c r="D2" s="32" t="s">
        <v>25</v>
      </c>
      <c r="E2" s="32" t="s">
        <v>26</v>
      </c>
      <c r="F2" s="32" t="s">
        <v>27</v>
      </c>
      <c r="G2" s="33" t="s">
        <v>28</v>
      </c>
      <c r="I2" s="44" t="s">
        <v>32</v>
      </c>
      <c r="J2" s="45" t="s">
        <v>30</v>
      </c>
      <c r="K2" s="46" t="s">
        <v>31</v>
      </c>
      <c r="M2" s="44" t="s">
        <v>32</v>
      </c>
      <c r="N2" s="45" t="s">
        <v>30</v>
      </c>
      <c r="O2" s="46" t="s">
        <v>31</v>
      </c>
      <c r="Q2" s="90" t="s">
        <v>43</v>
      </c>
      <c r="R2" s="91"/>
      <c r="S2" s="1"/>
      <c r="T2" s="90" t="s">
        <v>43</v>
      </c>
      <c r="U2" s="91"/>
      <c r="W2" s="44" t="s">
        <v>32</v>
      </c>
      <c r="X2" s="45" t="s">
        <v>111</v>
      </c>
      <c r="Y2" s="46" t="s">
        <v>110</v>
      </c>
      <c r="AA2" s="37" t="s">
        <v>32</v>
      </c>
      <c r="AB2" s="61" t="s">
        <v>76</v>
      </c>
      <c r="AD2" s="15"/>
    </row>
    <row r="3" spans="1:30" x14ac:dyDescent="0.35">
      <c r="A3" s="85">
        <v>42370</v>
      </c>
      <c r="B3" s="17">
        <v>180.55999800000001</v>
      </c>
      <c r="C3" s="17">
        <v>182.03999300000001</v>
      </c>
      <c r="D3" s="17">
        <v>170.38000500000001</v>
      </c>
      <c r="E3" s="17">
        <v>173.63000500000001</v>
      </c>
      <c r="F3" s="17">
        <v>173.63000500000001</v>
      </c>
      <c r="G3" s="18">
        <v>6999400</v>
      </c>
      <c r="I3" s="25"/>
      <c r="J3" s="9"/>
      <c r="K3" s="5"/>
      <c r="M3" s="25"/>
      <c r="N3" s="9"/>
      <c r="O3" s="5"/>
      <c r="Q3" s="53" t="s">
        <v>71</v>
      </c>
      <c r="R3" s="52">
        <f>AVERAGE(J4:J107)</f>
        <v>6.3467831857270162E-3</v>
      </c>
      <c r="T3" s="4" t="s">
        <v>71</v>
      </c>
      <c r="U3" s="5">
        <f>AVERAGE(N4:N107)</f>
        <v>6.9362531045465371E-3</v>
      </c>
      <c r="W3" s="25"/>
      <c r="X3" s="9"/>
      <c r="Y3" s="5"/>
      <c r="AA3" s="19">
        <v>1</v>
      </c>
      <c r="AB3" s="35">
        <v>-0.1</v>
      </c>
      <c r="AD3" s="15"/>
    </row>
    <row r="4" spans="1:30" x14ac:dyDescent="0.35">
      <c r="A4" s="29">
        <v>42377</v>
      </c>
      <c r="B4" s="9">
        <v>175.11999499999999</v>
      </c>
      <c r="C4" s="9">
        <v>179.990005</v>
      </c>
      <c r="D4" s="9">
        <v>167.300003</v>
      </c>
      <c r="E4" s="9">
        <v>172.30999800000001</v>
      </c>
      <c r="F4" s="9">
        <v>172.30999800000001</v>
      </c>
      <c r="G4" s="5">
        <v>7670400</v>
      </c>
      <c r="I4" s="26">
        <v>1</v>
      </c>
      <c r="J4" s="9">
        <f>LN(F4/F3)</f>
        <v>-7.6314586048922429E-3</v>
      </c>
      <c r="K4" s="5">
        <f>J4+1</f>
        <v>0.99236854139510777</v>
      </c>
      <c r="M4" s="26">
        <v>1</v>
      </c>
      <c r="N4" s="9">
        <f t="shared" ref="N4:N35" si="0">(F4-F3)/F3</f>
        <v>-7.6024129585206416E-3</v>
      </c>
      <c r="O4" s="5">
        <f>N4+1</f>
        <v>0.9923975870414794</v>
      </c>
      <c r="Q4" s="54" t="s">
        <v>72</v>
      </c>
      <c r="R4" s="7">
        <f>GEOMEAN(K4:K107)-1</f>
        <v>5.7846191238888345E-3</v>
      </c>
      <c r="T4" s="4" t="s">
        <v>72</v>
      </c>
      <c r="U4" s="5">
        <f>GEOMEAN(O4:O107)-1</f>
        <v>6.3669666916488232E-3</v>
      </c>
      <c r="W4" s="26">
        <v>1</v>
      </c>
      <c r="X4" s="9">
        <f t="shared" ref="X4:X35" si="1">IF(J4&lt;$R$3,(J4-$R$3),0)</f>
        <v>-1.397824179061926E-2</v>
      </c>
      <c r="Y4" s="5">
        <f>X4^2</f>
        <v>1.9539124355701473E-4</v>
      </c>
      <c r="AA4" s="19">
        <v>2</v>
      </c>
      <c r="AB4" s="35">
        <v>-0.09</v>
      </c>
      <c r="AD4" s="15">
        <f>ABS(J4-$R$3)</f>
        <v>1.397824179061926E-2</v>
      </c>
    </row>
    <row r="5" spans="1:30" x14ac:dyDescent="0.35">
      <c r="A5" s="29">
        <v>42384</v>
      </c>
      <c r="B5" s="9">
        <v>167.970001</v>
      </c>
      <c r="C5" s="9">
        <v>172.490005</v>
      </c>
      <c r="D5" s="9">
        <v>160.740005</v>
      </c>
      <c r="E5" s="9">
        <v>169.449997</v>
      </c>
      <c r="F5" s="9">
        <v>169.449997</v>
      </c>
      <c r="G5" s="5">
        <v>9075300</v>
      </c>
      <c r="I5" s="26">
        <v>2</v>
      </c>
      <c r="J5" s="9">
        <f t="shared" ref="J5:J68" si="2">LN(F5/F4)</f>
        <v>-1.6737288199298102E-2</v>
      </c>
      <c r="K5" s="5">
        <f t="shared" ref="K5:K68" si="3">J5+1</f>
        <v>0.98326271180070191</v>
      </c>
      <c r="M5" s="26">
        <v>2</v>
      </c>
      <c r="N5" s="9">
        <f t="shared" si="0"/>
        <v>-1.6597997987325211E-2</v>
      </c>
      <c r="O5" s="5">
        <f t="shared" ref="O5:O68" si="4">N5+1</f>
        <v>0.9834020020126748</v>
      </c>
      <c r="Q5" s="26" t="s">
        <v>73</v>
      </c>
      <c r="R5" s="35">
        <f>MEDIAN(J4:J107)</f>
        <v>3.0349483887016503E-3</v>
      </c>
      <c r="T5" s="19" t="s">
        <v>73</v>
      </c>
      <c r="U5" s="5">
        <f>MEDIAN(N4:N107)</f>
        <v>3.0396391681449834E-3</v>
      </c>
      <c r="W5" s="26">
        <v>2</v>
      </c>
      <c r="X5" s="9">
        <f t="shared" si="1"/>
        <v>-2.3084071385025117E-2</v>
      </c>
      <c r="Y5" s="5">
        <f t="shared" ref="Y5:Y68" si="5">X5^2</f>
        <v>5.3287435170893543E-4</v>
      </c>
      <c r="AA5" s="19">
        <v>3</v>
      </c>
      <c r="AB5" s="35">
        <v>-0.08</v>
      </c>
      <c r="AD5" s="15">
        <f t="shared" ref="AD5:AD68" si="6">ABS(J5-$R$3)</f>
        <v>2.3084071385025117E-2</v>
      </c>
    </row>
    <row r="6" spans="1:30" ht="16" thickBot="1" x14ac:dyDescent="0.4">
      <c r="A6" s="29">
        <v>42391</v>
      </c>
      <c r="B6" s="9">
        <v>171.800003</v>
      </c>
      <c r="C6" s="9">
        <v>176.509995</v>
      </c>
      <c r="D6" s="9">
        <v>164.320007</v>
      </c>
      <c r="E6" s="9">
        <v>167.300003</v>
      </c>
      <c r="F6" s="9">
        <v>167.300003</v>
      </c>
      <c r="G6" s="5">
        <v>7510800</v>
      </c>
      <c r="I6" s="26">
        <v>3</v>
      </c>
      <c r="J6" s="9">
        <f t="shared" si="2"/>
        <v>-1.2769254424085538E-2</v>
      </c>
      <c r="K6" s="5">
        <f t="shared" si="3"/>
        <v>0.9872307455759145</v>
      </c>
      <c r="M6" s="26">
        <v>3</v>
      </c>
      <c r="N6" s="9">
        <f t="shared" si="0"/>
        <v>-1.2688073402562483E-2</v>
      </c>
      <c r="O6" s="5">
        <f t="shared" si="4"/>
        <v>0.98731192659743749</v>
      </c>
      <c r="Q6" s="43" t="s">
        <v>74</v>
      </c>
      <c r="R6" s="36" t="e">
        <f>MODE(J4:J107)</f>
        <v>#N/A</v>
      </c>
      <c r="S6" s="1"/>
      <c r="T6" s="37" t="s">
        <v>74</v>
      </c>
      <c r="U6" s="6" t="e">
        <f>MODE(N4:N107)</f>
        <v>#N/A</v>
      </c>
      <c r="W6" s="26">
        <v>3</v>
      </c>
      <c r="X6" s="9">
        <f t="shared" si="1"/>
        <v>-1.9116037609812554E-2</v>
      </c>
      <c r="Y6" s="5">
        <f t="shared" si="5"/>
        <v>3.6542289389976802E-4</v>
      </c>
      <c r="AA6" s="19">
        <v>4</v>
      </c>
      <c r="AB6" s="35">
        <v>-7.0000000000000007E-2</v>
      </c>
      <c r="AD6" s="15">
        <f t="shared" si="6"/>
        <v>1.9116037609812554E-2</v>
      </c>
    </row>
    <row r="7" spans="1:30" ht="16" thickBot="1" x14ac:dyDescent="0.4">
      <c r="A7" s="29">
        <v>42398</v>
      </c>
      <c r="B7" s="9">
        <v>169.470001</v>
      </c>
      <c r="C7" s="9">
        <v>180.949997</v>
      </c>
      <c r="D7" s="9">
        <v>167.05999800000001</v>
      </c>
      <c r="E7" s="9">
        <v>170.5</v>
      </c>
      <c r="F7" s="9">
        <v>170.5</v>
      </c>
      <c r="G7" s="5">
        <v>14197900</v>
      </c>
      <c r="I7" s="27">
        <v>4</v>
      </c>
      <c r="J7" s="9">
        <f t="shared" si="2"/>
        <v>1.8946670798934473E-2</v>
      </c>
      <c r="K7" s="5">
        <f t="shared" si="3"/>
        <v>1.0189466707989345</v>
      </c>
      <c r="M7" s="27">
        <v>4</v>
      </c>
      <c r="N7" s="9">
        <f t="shared" si="0"/>
        <v>1.9127297923598938E-2</v>
      </c>
      <c r="O7" s="5">
        <f t="shared" si="4"/>
        <v>1.019127297923599</v>
      </c>
      <c r="Q7" s="90" t="s">
        <v>45</v>
      </c>
      <c r="R7" s="91"/>
      <c r="U7" s="3"/>
      <c r="V7" s="3"/>
      <c r="W7" s="27">
        <v>4</v>
      </c>
      <c r="X7" s="9">
        <f t="shared" si="1"/>
        <v>0</v>
      </c>
      <c r="Y7" s="5">
        <f t="shared" si="5"/>
        <v>0</v>
      </c>
      <c r="AA7" s="19">
        <v>5</v>
      </c>
      <c r="AB7" s="35">
        <v>-0.06</v>
      </c>
      <c r="AD7" s="15">
        <f t="shared" si="6"/>
        <v>1.2599887613207458E-2</v>
      </c>
    </row>
    <row r="8" spans="1:30" x14ac:dyDescent="0.35">
      <c r="A8" s="29">
        <v>42405</v>
      </c>
      <c r="B8" s="9">
        <v>160.199997</v>
      </c>
      <c r="C8" s="9">
        <v>172.779999</v>
      </c>
      <c r="D8" s="9">
        <v>156.13000500000001</v>
      </c>
      <c r="E8" s="9">
        <v>159.529999</v>
      </c>
      <c r="F8" s="9">
        <v>159.529999</v>
      </c>
      <c r="G8" s="5">
        <v>16409100</v>
      </c>
      <c r="I8" s="27">
        <v>5</v>
      </c>
      <c r="J8" s="9">
        <f t="shared" si="2"/>
        <v>-6.6503310679078748E-2</v>
      </c>
      <c r="K8" s="5">
        <f t="shared" si="3"/>
        <v>0.93349668932092122</v>
      </c>
      <c r="M8" s="27">
        <v>5</v>
      </c>
      <c r="N8" s="9">
        <f t="shared" si="0"/>
        <v>-6.4340181818181796E-2</v>
      </c>
      <c r="O8" s="5">
        <f t="shared" si="4"/>
        <v>0.9356598181818182</v>
      </c>
      <c r="Q8" s="16" t="s">
        <v>76</v>
      </c>
      <c r="R8" s="39">
        <f>MAX(J4:J107)-MIN(J4:J107)</f>
        <v>0.19658542330192097</v>
      </c>
      <c r="U8" s="3"/>
      <c r="V8" s="3"/>
      <c r="W8" s="27">
        <v>5</v>
      </c>
      <c r="X8" s="9">
        <f t="shared" si="1"/>
        <v>-7.2850093864805759E-2</v>
      </c>
      <c r="Y8" s="5">
        <f t="shared" si="5"/>
        <v>5.3071361761110099E-3</v>
      </c>
      <c r="AA8" s="19">
        <v>6</v>
      </c>
      <c r="AB8" s="35">
        <v>-0.05</v>
      </c>
      <c r="AD8" s="15">
        <f t="shared" si="6"/>
        <v>7.2850093864805759E-2</v>
      </c>
    </row>
    <row r="9" spans="1:30" x14ac:dyDescent="0.35">
      <c r="A9" s="29">
        <v>42412</v>
      </c>
      <c r="B9" s="9">
        <v>161.85000600000001</v>
      </c>
      <c r="C9" s="9">
        <v>175.58999600000001</v>
      </c>
      <c r="D9" s="9">
        <v>160.13000500000001</v>
      </c>
      <c r="E9" s="9">
        <v>171.94000199999999</v>
      </c>
      <c r="F9" s="9">
        <v>171.94000199999999</v>
      </c>
      <c r="G9" s="5">
        <v>8516400</v>
      </c>
      <c r="I9" s="26">
        <v>6</v>
      </c>
      <c r="J9" s="9">
        <f t="shared" si="2"/>
        <v>7.4913604333769854E-2</v>
      </c>
      <c r="K9" s="5">
        <f t="shared" si="3"/>
        <v>1.0749136043337699</v>
      </c>
      <c r="M9" s="26">
        <v>6</v>
      </c>
      <c r="N9" s="9">
        <f t="shared" si="0"/>
        <v>7.7791030387958496E-2</v>
      </c>
      <c r="O9" s="5">
        <f t="shared" si="4"/>
        <v>1.0777910303879585</v>
      </c>
      <c r="Q9" s="19" t="s">
        <v>107</v>
      </c>
      <c r="R9" s="35">
        <f>MAX(J4:J107)</f>
        <v>9.0551693177193388E-2</v>
      </c>
      <c r="U9" s="3"/>
      <c r="V9" s="3"/>
      <c r="W9" s="26">
        <v>6</v>
      </c>
      <c r="X9" s="9">
        <f t="shared" si="1"/>
        <v>0</v>
      </c>
      <c r="Y9" s="5">
        <f t="shared" si="5"/>
        <v>0</v>
      </c>
      <c r="AA9" s="19">
        <v>7</v>
      </c>
      <c r="AB9" s="35">
        <v>-0.04</v>
      </c>
      <c r="AD9" s="15">
        <f t="shared" si="6"/>
        <v>6.8566821148042842E-2</v>
      </c>
    </row>
    <row r="10" spans="1:30" x14ac:dyDescent="0.35">
      <c r="A10" s="29">
        <v>42419</v>
      </c>
      <c r="B10" s="9">
        <v>170.61000100000001</v>
      </c>
      <c r="C10" s="9">
        <v>183.61999499999999</v>
      </c>
      <c r="D10" s="9">
        <v>168.14999399999999</v>
      </c>
      <c r="E10" s="9">
        <v>183.03999300000001</v>
      </c>
      <c r="F10" s="9">
        <v>183.03999300000001</v>
      </c>
      <c r="G10" s="5">
        <v>11471000</v>
      </c>
      <c r="I10" s="26">
        <v>7</v>
      </c>
      <c r="J10" s="9">
        <f t="shared" si="2"/>
        <v>6.2559079570162934E-2</v>
      </c>
      <c r="K10" s="5">
        <f t="shared" si="3"/>
        <v>1.0625590795701629</v>
      </c>
      <c r="M10" s="26">
        <v>7</v>
      </c>
      <c r="N10" s="9">
        <f t="shared" si="0"/>
        <v>6.4557350650723017E-2</v>
      </c>
      <c r="O10" s="5">
        <f t="shared" si="4"/>
        <v>1.0645573506507231</v>
      </c>
      <c r="Q10" s="19" t="s">
        <v>108</v>
      </c>
      <c r="R10" s="35">
        <f>MIN(J5:J108)</f>
        <v>-0.10603373012472758</v>
      </c>
      <c r="U10" s="3"/>
      <c r="V10" s="3"/>
      <c r="W10" s="26">
        <v>7</v>
      </c>
      <c r="X10" s="9">
        <f t="shared" si="1"/>
        <v>0</v>
      </c>
      <c r="Y10" s="5">
        <f t="shared" si="5"/>
        <v>0</v>
      </c>
      <c r="AA10" s="19">
        <v>8</v>
      </c>
      <c r="AB10" s="35">
        <v>-0.03</v>
      </c>
      <c r="AD10" s="15">
        <f t="shared" si="6"/>
        <v>5.6212296384435916E-2</v>
      </c>
    </row>
    <row r="11" spans="1:30" x14ac:dyDescent="0.35">
      <c r="A11" s="29">
        <v>42426</v>
      </c>
      <c r="B11" s="9">
        <v>183.96000699999999</v>
      </c>
      <c r="C11" s="9">
        <v>186.220001</v>
      </c>
      <c r="D11" s="9">
        <v>179.14999399999999</v>
      </c>
      <c r="E11" s="9">
        <v>183.66999799999999</v>
      </c>
      <c r="F11" s="9">
        <v>183.66999799999999</v>
      </c>
      <c r="G11" s="5">
        <v>12739100</v>
      </c>
      <c r="I11" s="26">
        <v>8</v>
      </c>
      <c r="J11" s="9">
        <f t="shared" si="2"/>
        <v>3.4359883029235852E-3</v>
      </c>
      <c r="K11" s="5">
        <f t="shared" si="3"/>
        <v>1.0034359883029236</v>
      </c>
      <c r="M11" s="26">
        <v>8</v>
      </c>
      <c r="N11" s="9">
        <f t="shared" si="0"/>
        <v>3.4418980774326342E-3</v>
      </c>
      <c r="O11" s="5">
        <f t="shared" si="4"/>
        <v>1.0034418980774327</v>
      </c>
      <c r="Q11" s="19" t="s">
        <v>78</v>
      </c>
      <c r="R11" s="35">
        <f>AD109</f>
        <v>2.4597093090039809E-2</v>
      </c>
      <c r="U11" s="3"/>
      <c r="V11" s="3"/>
      <c r="W11" s="26">
        <v>8</v>
      </c>
      <c r="X11" s="9">
        <f t="shared" si="1"/>
        <v>-2.910794882803431E-3</v>
      </c>
      <c r="Y11" s="5">
        <f t="shared" si="5"/>
        <v>8.4727268497546391E-6</v>
      </c>
      <c r="AA11" s="19">
        <v>9</v>
      </c>
      <c r="AB11" s="35">
        <v>-0.02</v>
      </c>
      <c r="AD11" s="15">
        <f t="shared" si="6"/>
        <v>2.910794882803431E-3</v>
      </c>
    </row>
    <row r="12" spans="1:30" x14ac:dyDescent="0.35">
      <c r="A12" s="29">
        <v>42433</v>
      </c>
      <c r="B12" s="9">
        <v>184.53999300000001</v>
      </c>
      <c r="C12" s="9">
        <v>187.61999499999999</v>
      </c>
      <c r="D12" s="9">
        <v>181.60000600000001</v>
      </c>
      <c r="E12" s="9">
        <v>185.009995</v>
      </c>
      <c r="F12" s="9">
        <v>185.009995</v>
      </c>
      <c r="G12" s="5">
        <v>8276300</v>
      </c>
      <c r="I12" s="27">
        <v>9</v>
      </c>
      <c r="J12" s="9">
        <f t="shared" si="2"/>
        <v>7.269192394595606E-3</v>
      </c>
      <c r="K12" s="5">
        <f t="shared" si="3"/>
        <v>1.0072691923945956</v>
      </c>
      <c r="M12" s="27">
        <v>9</v>
      </c>
      <c r="N12" s="9">
        <f t="shared" si="0"/>
        <v>7.2956771088983786E-3</v>
      </c>
      <c r="O12" s="5">
        <f t="shared" si="4"/>
        <v>1.0072956771088983</v>
      </c>
      <c r="Q12" s="19" t="s">
        <v>97</v>
      </c>
      <c r="R12" s="35">
        <f>STDEV(J4:J107)</f>
        <v>3.3783216608429992E-2</v>
      </c>
      <c r="W12" s="27">
        <v>9</v>
      </c>
      <c r="X12" s="9">
        <f t="shared" si="1"/>
        <v>0</v>
      </c>
      <c r="Y12" s="5">
        <f t="shared" si="5"/>
        <v>0</v>
      </c>
      <c r="AA12" s="19">
        <v>10</v>
      </c>
      <c r="AB12" s="35">
        <v>-0.01</v>
      </c>
      <c r="AD12" s="15">
        <f t="shared" si="6"/>
        <v>9.2240920886858986E-4</v>
      </c>
    </row>
    <row r="13" spans="1:30" x14ac:dyDescent="0.35">
      <c r="A13" s="29">
        <v>42440</v>
      </c>
      <c r="B13" s="9">
        <v>186.88999899999999</v>
      </c>
      <c r="C13" s="9">
        <v>202.39999399999999</v>
      </c>
      <c r="D13" s="9">
        <v>183.61999499999999</v>
      </c>
      <c r="E13" s="9">
        <v>201.020004</v>
      </c>
      <c r="F13" s="9">
        <v>201.020004</v>
      </c>
      <c r="G13" s="5">
        <v>14200900</v>
      </c>
      <c r="I13" s="27">
        <v>10</v>
      </c>
      <c r="J13" s="9">
        <f t="shared" si="2"/>
        <v>8.29945748491666E-2</v>
      </c>
      <c r="K13" s="5">
        <f t="shared" si="3"/>
        <v>1.0829945748491665</v>
      </c>
      <c r="M13" s="27">
        <v>10</v>
      </c>
      <c r="N13" s="9">
        <f t="shared" si="0"/>
        <v>8.6535913911029494E-2</v>
      </c>
      <c r="O13" s="5">
        <f t="shared" si="4"/>
        <v>1.0865359139110295</v>
      </c>
      <c r="Q13" s="19" t="s">
        <v>99</v>
      </c>
      <c r="R13" s="35">
        <f>VAR(J4:J107)</f>
        <v>1.1413057244121002E-3</v>
      </c>
      <c r="W13" s="27">
        <v>10</v>
      </c>
      <c r="X13" s="9">
        <f t="shared" si="1"/>
        <v>0</v>
      </c>
      <c r="Y13" s="5">
        <f t="shared" si="5"/>
        <v>0</v>
      </c>
      <c r="AA13" s="19">
        <v>11</v>
      </c>
      <c r="AB13" s="35">
        <v>0</v>
      </c>
      <c r="AD13" s="15">
        <f t="shared" si="6"/>
        <v>7.6647791663439588E-2</v>
      </c>
    </row>
    <row r="14" spans="1:30" x14ac:dyDescent="0.35">
      <c r="A14" s="29">
        <v>42447</v>
      </c>
      <c r="B14" s="9">
        <v>200.38999899999999</v>
      </c>
      <c r="C14" s="9">
        <v>204.61000100000001</v>
      </c>
      <c r="D14" s="9">
        <v>196.89999399999999</v>
      </c>
      <c r="E14" s="9">
        <v>198.33999600000001</v>
      </c>
      <c r="F14" s="9">
        <v>198.33999600000001</v>
      </c>
      <c r="G14" s="5">
        <v>11260300</v>
      </c>
      <c r="I14" s="26">
        <v>11</v>
      </c>
      <c r="J14" s="9">
        <f t="shared" si="2"/>
        <v>-1.3421715904521571E-2</v>
      </c>
      <c r="K14" s="5">
        <f t="shared" si="3"/>
        <v>0.98657828409547843</v>
      </c>
      <c r="M14" s="26">
        <v>11</v>
      </c>
      <c r="N14" s="9">
        <f t="shared" si="0"/>
        <v>-1.3332046297243067E-2</v>
      </c>
      <c r="O14" s="5">
        <f t="shared" si="4"/>
        <v>0.98666795370275695</v>
      </c>
      <c r="Q14" s="19" t="s">
        <v>87</v>
      </c>
      <c r="R14" s="5">
        <f>Y112</f>
        <v>2.3169723380772732E-2</v>
      </c>
      <c r="T14" t="str">
        <f>IF(R12&gt;R14,"Standard Deviation overstates risk"," ")</f>
        <v>Standard Deviation overstates risk</v>
      </c>
      <c r="W14" s="26">
        <v>11</v>
      </c>
      <c r="X14" s="9">
        <f t="shared" si="1"/>
        <v>-1.9768499090248588E-2</v>
      </c>
      <c r="Y14" s="5">
        <f t="shared" si="5"/>
        <v>3.9079355628115928E-4</v>
      </c>
      <c r="AA14" s="19">
        <v>12</v>
      </c>
      <c r="AB14" s="35">
        <v>0.01</v>
      </c>
      <c r="AD14" s="15">
        <f t="shared" si="6"/>
        <v>1.9768499090248588E-2</v>
      </c>
    </row>
    <row r="15" spans="1:30" x14ac:dyDescent="0.35">
      <c r="A15" s="29">
        <v>42454</v>
      </c>
      <c r="B15" s="9">
        <v>199.470001</v>
      </c>
      <c r="C15" s="9">
        <v>204.60000600000001</v>
      </c>
      <c r="D15" s="9">
        <v>197.36999499999999</v>
      </c>
      <c r="E15" s="9">
        <v>202.429993</v>
      </c>
      <c r="F15" s="9">
        <v>202.429993</v>
      </c>
      <c r="G15" s="5">
        <v>6046000</v>
      </c>
      <c r="I15" s="26">
        <v>12</v>
      </c>
      <c r="J15" s="9">
        <f t="shared" si="2"/>
        <v>2.0411403603040983E-2</v>
      </c>
      <c r="K15" s="5">
        <f t="shared" si="3"/>
        <v>1.0204114036030409</v>
      </c>
      <c r="M15" s="26">
        <v>12</v>
      </c>
      <c r="N15" s="9">
        <f t="shared" si="0"/>
        <v>2.062114088174118E-2</v>
      </c>
      <c r="O15" s="5">
        <f t="shared" si="4"/>
        <v>1.0206211408817412</v>
      </c>
      <c r="Q15" s="19" t="s">
        <v>86</v>
      </c>
      <c r="R15" s="35">
        <f>Y111</f>
        <v>5.3683608154152663E-4</v>
      </c>
      <c r="U15" s="3"/>
      <c r="V15" s="3"/>
      <c r="W15" s="26">
        <v>12</v>
      </c>
      <c r="X15" s="9">
        <f t="shared" si="1"/>
        <v>0</v>
      </c>
      <c r="Y15" s="5">
        <f t="shared" si="5"/>
        <v>0</v>
      </c>
      <c r="AA15" s="19">
        <v>13</v>
      </c>
      <c r="AB15" s="35">
        <v>0.02</v>
      </c>
      <c r="AD15" s="15">
        <f t="shared" si="6"/>
        <v>1.4064620417313968E-2</v>
      </c>
    </row>
    <row r="16" spans="1:30" x14ac:dyDescent="0.35">
      <c r="A16" s="29">
        <v>42461</v>
      </c>
      <c r="B16" s="9">
        <v>203.11999499999999</v>
      </c>
      <c r="C16" s="9">
        <v>206.63000500000001</v>
      </c>
      <c r="D16" s="9">
        <v>200.929993</v>
      </c>
      <c r="E16" s="9">
        <v>203.91000399999999</v>
      </c>
      <c r="F16" s="9">
        <v>203.91000399999999</v>
      </c>
      <c r="G16" s="5">
        <v>6946700</v>
      </c>
      <c r="I16" s="26">
        <v>13</v>
      </c>
      <c r="J16" s="9">
        <f t="shared" si="2"/>
        <v>7.2846264495232812E-3</v>
      </c>
      <c r="K16" s="5">
        <f t="shared" si="3"/>
        <v>1.0072846264495232</v>
      </c>
      <c r="M16" s="26">
        <v>13</v>
      </c>
      <c r="N16" s="9">
        <f t="shared" si="0"/>
        <v>7.3112238856817549E-3</v>
      </c>
      <c r="O16" s="5">
        <f t="shared" si="4"/>
        <v>1.0073112238856818</v>
      </c>
      <c r="Q16" s="19" t="s">
        <v>89</v>
      </c>
      <c r="R16" s="5">
        <f>R12/R3</f>
        <v>5.322888086740301</v>
      </c>
      <c r="W16" s="26">
        <v>13</v>
      </c>
      <c r="X16" s="9">
        <f t="shared" si="1"/>
        <v>0</v>
      </c>
      <c r="Y16" s="5">
        <f t="shared" si="5"/>
        <v>0</v>
      </c>
      <c r="AA16" s="19">
        <v>14</v>
      </c>
      <c r="AB16" s="35">
        <v>0.03</v>
      </c>
      <c r="AD16" s="15">
        <f t="shared" si="6"/>
        <v>9.3784326379626505E-4</v>
      </c>
    </row>
    <row r="17" spans="1:30" x14ac:dyDescent="0.35">
      <c r="A17" s="29">
        <v>42468</v>
      </c>
      <c r="B17" s="9">
        <v>204.740005</v>
      </c>
      <c r="C17" s="9">
        <v>206.479996</v>
      </c>
      <c r="D17" s="9">
        <v>199.5</v>
      </c>
      <c r="E17" s="9">
        <v>200.80999800000001</v>
      </c>
      <c r="F17" s="9">
        <v>200.80999800000001</v>
      </c>
      <c r="G17" s="5">
        <v>6004200</v>
      </c>
      <c r="I17" s="27">
        <v>14</v>
      </c>
      <c r="J17" s="9">
        <f t="shared" si="2"/>
        <v>-1.5319562228448783E-2</v>
      </c>
      <c r="K17" s="5">
        <f t="shared" si="3"/>
        <v>0.98468043777155123</v>
      </c>
      <c r="M17" s="27">
        <v>14</v>
      </c>
      <c r="N17" s="9">
        <f t="shared" si="0"/>
        <v>-1.5202814669161496E-2</v>
      </c>
      <c r="O17" s="5">
        <f t="shared" si="4"/>
        <v>0.98479718533083849</v>
      </c>
      <c r="Q17" s="19" t="s">
        <v>94</v>
      </c>
      <c r="R17" s="5">
        <f>SKEW(J4:J107)</f>
        <v>4.8137516319676596E-2</v>
      </c>
      <c r="W17" s="27">
        <v>14</v>
      </c>
      <c r="X17" s="9">
        <f t="shared" si="1"/>
        <v>-2.1666345414175798E-2</v>
      </c>
      <c r="Y17" s="5">
        <f t="shared" si="5"/>
        <v>4.6943052360637664E-4</v>
      </c>
      <c r="AA17" s="19">
        <v>15</v>
      </c>
      <c r="AB17" s="35">
        <v>0.04</v>
      </c>
      <c r="AD17" s="15">
        <f t="shared" si="6"/>
        <v>2.1666345414175798E-2</v>
      </c>
    </row>
    <row r="18" spans="1:30" ht="16" thickBot="1" x14ac:dyDescent="0.4">
      <c r="A18" s="29">
        <v>42475</v>
      </c>
      <c r="B18" s="9">
        <v>202.05999800000001</v>
      </c>
      <c r="C18" s="9">
        <v>207.699997</v>
      </c>
      <c r="D18" s="9">
        <v>193.770004</v>
      </c>
      <c r="E18" s="9">
        <v>199.699997</v>
      </c>
      <c r="F18" s="9">
        <v>199.699997</v>
      </c>
      <c r="G18" s="5">
        <v>9296800</v>
      </c>
      <c r="I18" s="27">
        <v>15</v>
      </c>
      <c r="J18" s="9">
        <f t="shared" si="2"/>
        <v>-5.5429520154693631E-3</v>
      </c>
      <c r="K18" s="5">
        <f t="shared" si="3"/>
        <v>0.99445704798453061</v>
      </c>
      <c r="M18" s="27">
        <v>15</v>
      </c>
      <c r="N18" s="9">
        <f t="shared" si="0"/>
        <v>-5.5276182015599196E-3</v>
      </c>
      <c r="O18" s="5">
        <f t="shared" si="4"/>
        <v>0.99447238179844011</v>
      </c>
      <c r="Q18" s="37" t="s">
        <v>118</v>
      </c>
      <c r="R18" s="6">
        <f>KURT(J4:J107)</f>
        <v>1.2310518389525846</v>
      </c>
      <c r="W18" s="27">
        <v>15</v>
      </c>
      <c r="X18" s="9">
        <f t="shared" si="1"/>
        <v>-1.1889735201196379E-2</v>
      </c>
      <c r="Y18" s="5">
        <f t="shared" si="5"/>
        <v>1.4136580315456831E-4</v>
      </c>
      <c r="AA18" s="19">
        <v>16</v>
      </c>
      <c r="AB18" s="35">
        <v>0.05</v>
      </c>
      <c r="AD18" s="15">
        <f t="shared" si="6"/>
        <v>1.1889735201196379E-2</v>
      </c>
    </row>
    <row r="19" spans="1:30" x14ac:dyDescent="0.35">
      <c r="A19" s="29">
        <v>42482</v>
      </c>
      <c r="B19" s="9">
        <v>197.86000100000001</v>
      </c>
      <c r="C19" s="9">
        <v>213.320007</v>
      </c>
      <c r="D19" s="9">
        <v>194.770004</v>
      </c>
      <c r="E19" s="9">
        <v>209.75</v>
      </c>
      <c r="F19" s="9">
        <v>209.75</v>
      </c>
      <c r="G19" s="5">
        <v>21104500</v>
      </c>
      <c r="I19" s="26">
        <v>16</v>
      </c>
      <c r="J19" s="9">
        <f t="shared" si="2"/>
        <v>4.9100119948080001E-2</v>
      </c>
      <c r="K19" s="5">
        <f t="shared" si="3"/>
        <v>1.0491001199480801</v>
      </c>
      <c r="M19" s="26">
        <v>16</v>
      </c>
      <c r="N19" s="9">
        <f t="shared" si="0"/>
        <v>5.0325504010898928E-2</v>
      </c>
      <c r="O19" s="5">
        <f t="shared" si="4"/>
        <v>1.050325504010899</v>
      </c>
      <c r="Q19" s="1"/>
      <c r="W19" s="26">
        <v>16</v>
      </c>
      <c r="X19" s="9">
        <f t="shared" si="1"/>
        <v>0</v>
      </c>
      <c r="Y19" s="5">
        <f t="shared" si="5"/>
        <v>0</v>
      </c>
      <c r="AA19" s="19">
        <v>17</v>
      </c>
      <c r="AB19" s="35">
        <v>0.06</v>
      </c>
      <c r="AD19" s="15">
        <f t="shared" si="6"/>
        <v>4.2753336762352982E-2</v>
      </c>
    </row>
    <row r="20" spans="1:30" ht="16" thickBot="1" x14ac:dyDescent="0.4">
      <c r="A20" s="29">
        <v>42489</v>
      </c>
      <c r="B20" s="9">
        <v>207.63999899999999</v>
      </c>
      <c r="C20" s="9">
        <v>218.679993</v>
      </c>
      <c r="D20" s="9">
        <v>204.729996</v>
      </c>
      <c r="E20" s="9">
        <v>212.020004</v>
      </c>
      <c r="F20" s="9">
        <v>212.020004</v>
      </c>
      <c r="G20" s="5">
        <v>10761700</v>
      </c>
      <c r="I20" s="26">
        <v>17</v>
      </c>
      <c r="J20" s="9">
        <f t="shared" si="2"/>
        <v>1.0764283363780507E-2</v>
      </c>
      <c r="K20" s="5">
        <f t="shared" si="3"/>
        <v>1.0107642833637804</v>
      </c>
      <c r="M20" s="26">
        <v>17</v>
      </c>
      <c r="N20" s="9">
        <f t="shared" si="0"/>
        <v>1.0822426698450537E-2</v>
      </c>
      <c r="O20" s="5">
        <f t="shared" si="4"/>
        <v>1.0108224266984505</v>
      </c>
      <c r="W20" s="26">
        <v>17</v>
      </c>
      <c r="X20" s="9">
        <f t="shared" si="1"/>
        <v>0</v>
      </c>
      <c r="Y20" s="5">
        <f t="shared" si="5"/>
        <v>0</v>
      </c>
      <c r="AA20" s="19">
        <v>18</v>
      </c>
      <c r="AB20" s="35">
        <v>7.0000000000000007E-2</v>
      </c>
      <c r="AD20" s="15">
        <f t="shared" si="6"/>
        <v>4.4175001780534908E-3</v>
      </c>
    </row>
    <row r="21" spans="1:30" ht="16" thickBot="1" x14ac:dyDescent="0.4">
      <c r="A21" s="29">
        <v>42496</v>
      </c>
      <c r="B21" s="9">
        <v>211.029999</v>
      </c>
      <c r="C21" s="9">
        <v>219.58000200000001</v>
      </c>
      <c r="D21" s="9">
        <v>209.91000399999999</v>
      </c>
      <c r="E21" s="9">
        <v>213.96000699999999</v>
      </c>
      <c r="F21" s="9">
        <v>213.96000699999999</v>
      </c>
      <c r="G21" s="5">
        <v>20603100</v>
      </c>
      <c r="I21" s="26">
        <v>18</v>
      </c>
      <c r="J21" s="9">
        <f t="shared" si="2"/>
        <v>9.1084856683481697E-3</v>
      </c>
      <c r="K21" s="5">
        <f t="shared" si="3"/>
        <v>1.0091084856683481</v>
      </c>
      <c r="M21" s="26">
        <v>18</v>
      </c>
      <c r="N21" s="9">
        <f t="shared" si="0"/>
        <v>9.1500941580964692E-3</v>
      </c>
      <c r="O21" s="5">
        <f t="shared" si="4"/>
        <v>1.0091500941580964</v>
      </c>
      <c r="Q21" s="90" t="s">
        <v>34</v>
      </c>
      <c r="R21" s="91"/>
      <c r="W21" s="26">
        <v>18</v>
      </c>
      <c r="X21" s="9">
        <f t="shared" si="1"/>
        <v>0</v>
      </c>
      <c r="Y21" s="5">
        <f t="shared" si="5"/>
        <v>0</v>
      </c>
      <c r="AA21" s="19">
        <v>19</v>
      </c>
      <c r="AB21" s="35">
        <v>0.08</v>
      </c>
      <c r="AD21" s="15">
        <f t="shared" si="6"/>
        <v>2.7617024826211535E-3</v>
      </c>
    </row>
    <row r="22" spans="1:30" x14ac:dyDescent="0.35">
      <c r="A22" s="29">
        <v>42503</v>
      </c>
      <c r="B22" s="9">
        <v>212.699997</v>
      </c>
      <c r="C22" s="9">
        <v>230.490005</v>
      </c>
      <c r="D22" s="9">
        <v>201.03999300000001</v>
      </c>
      <c r="E22" s="9">
        <v>227.570007</v>
      </c>
      <c r="F22" s="9">
        <v>227.570007</v>
      </c>
      <c r="G22" s="5">
        <v>54435300</v>
      </c>
      <c r="I22" s="27">
        <v>19</v>
      </c>
      <c r="J22" s="9">
        <f t="shared" si="2"/>
        <v>6.1668799751448754E-2</v>
      </c>
      <c r="K22" s="5">
        <f t="shared" si="3"/>
        <v>1.0616687997514487</v>
      </c>
      <c r="M22" s="27">
        <v>19</v>
      </c>
      <c r="N22" s="9">
        <f t="shared" si="0"/>
        <v>6.3610018483501049E-2</v>
      </c>
      <c r="O22" s="5">
        <f t="shared" si="4"/>
        <v>1.0636100184835011</v>
      </c>
      <c r="Q22" s="62" t="s">
        <v>115</v>
      </c>
      <c r="R22" s="63" t="s">
        <v>117</v>
      </c>
      <c r="W22" s="27">
        <v>19</v>
      </c>
      <c r="X22" s="9">
        <f t="shared" si="1"/>
        <v>0</v>
      </c>
      <c r="Y22" s="5">
        <f t="shared" si="5"/>
        <v>0</v>
      </c>
      <c r="AA22" s="19">
        <v>20</v>
      </c>
      <c r="AB22" s="35">
        <v>0.09</v>
      </c>
      <c r="AD22" s="15">
        <f t="shared" si="6"/>
        <v>5.5322016565721735E-2</v>
      </c>
    </row>
    <row r="23" spans="1:30" ht="16" thickBot="1" x14ac:dyDescent="0.4">
      <c r="A23" s="29">
        <v>42510</v>
      </c>
      <c r="B23" s="9">
        <v>227.46000699999999</v>
      </c>
      <c r="C23" s="9">
        <v>233.699997</v>
      </c>
      <c r="D23" s="9">
        <v>218.46000699999999</v>
      </c>
      <c r="E23" s="9">
        <v>219.03999300000001</v>
      </c>
      <c r="F23" s="9">
        <v>219.03999300000001</v>
      </c>
      <c r="G23" s="5">
        <v>22747200</v>
      </c>
      <c r="I23" s="27">
        <v>20</v>
      </c>
      <c r="J23" s="9">
        <f t="shared" si="2"/>
        <v>-3.8203584548388105E-2</v>
      </c>
      <c r="K23" s="5">
        <f t="shared" si="3"/>
        <v>0.96179641545161187</v>
      </c>
      <c r="M23" s="27">
        <v>20</v>
      </c>
      <c r="N23" s="9">
        <f t="shared" si="0"/>
        <v>-3.7483032638830981E-2</v>
      </c>
      <c r="O23" s="5">
        <f t="shared" si="4"/>
        <v>0.96251696736116898</v>
      </c>
      <c r="Q23" s="64">
        <v>-0.1</v>
      </c>
      <c r="R23" s="65"/>
      <c r="W23" s="27">
        <v>20</v>
      </c>
      <c r="X23" s="9">
        <f t="shared" si="1"/>
        <v>-4.4550367734115123E-2</v>
      </c>
      <c r="Y23" s="5">
        <f t="shared" si="5"/>
        <v>1.984735265244886E-3</v>
      </c>
      <c r="AA23" s="37">
        <v>21</v>
      </c>
      <c r="AB23" s="36">
        <v>0.1</v>
      </c>
      <c r="AD23" s="15">
        <f t="shared" si="6"/>
        <v>4.4550367734115123E-2</v>
      </c>
    </row>
    <row r="24" spans="1:30" x14ac:dyDescent="0.35">
      <c r="A24" s="29">
        <v>42517</v>
      </c>
      <c r="B24" s="9">
        <v>217.009995</v>
      </c>
      <c r="C24" s="9">
        <v>228.720001</v>
      </c>
      <c r="D24" s="9">
        <v>216.10000600000001</v>
      </c>
      <c r="E24" s="9">
        <v>227.820007</v>
      </c>
      <c r="F24" s="9">
        <v>227.820007</v>
      </c>
      <c r="G24" s="5">
        <v>12536700</v>
      </c>
      <c r="I24" s="26">
        <v>21</v>
      </c>
      <c r="J24" s="9">
        <f t="shared" si="2"/>
        <v>3.9301544615272369E-2</v>
      </c>
      <c r="K24" s="5">
        <f t="shared" si="3"/>
        <v>1.0393015446152725</v>
      </c>
      <c r="M24" s="26">
        <v>21</v>
      </c>
      <c r="N24" s="9">
        <f t="shared" si="0"/>
        <v>4.0084068118099302E-2</v>
      </c>
      <c r="O24" s="5">
        <f t="shared" si="4"/>
        <v>1.0400840681180994</v>
      </c>
      <c r="Q24" s="64">
        <v>-0.09</v>
      </c>
      <c r="R24" s="65"/>
      <c r="W24" s="26">
        <v>21</v>
      </c>
      <c r="X24" s="9">
        <f t="shared" si="1"/>
        <v>0</v>
      </c>
      <c r="Y24" s="5">
        <f t="shared" si="5"/>
        <v>0</v>
      </c>
      <c r="AD24" s="15">
        <f t="shared" si="6"/>
        <v>3.295476142954535E-2</v>
      </c>
    </row>
    <row r="25" spans="1:30" x14ac:dyDescent="0.35">
      <c r="A25" s="29">
        <v>42524</v>
      </c>
      <c r="B25" s="9">
        <v>227.41000399999999</v>
      </c>
      <c r="C25" s="9">
        <v>227.80999800000001</v>
      </c>
      <c r="D25" s="9">
        <v>218.03999300000001</v>
      </c>
      <c r="E25" s="9">
        <v>222.970001</v>
      </c>
      <c r="F25" s="9">
        <v>222.970001</v>
      </c>
      <c r="G25" s="5">
        <v>10580900</v>
      </c>
      <c r="I25" s="26">
        <v>22</v>
      </c>
      <c r="J25" s="9">
        <f t="shared" si="2"/>
        <v>-2.151863645058975E-2</v>
      </c>
      <c r="K25" s="5">
        <f t="shared" si="3"/>
        <v>0.97848136354941029</v>
      </c>
      <c r="M25" s="26">
        <v>22</v>
      </c>
      <c r="N25" s="9">
        <f t="shared" si="0"/>
        <v>-2.1288762404436268E-2</v>
      </c>
      <c r="O25" s="5">
        <f t="shared" si="4"/>
        <v>0.97871123759556378</v>
      </c>
      <c r="Q25" s="64">
        <v>-0.08</v>
      </c>
      <c r="R25" s="65"/>
      <c r="W25" s="26">
        <v>22</v>
      </c>
      <c r="X25" s="9">
        <f t="shared" si="1"/>
        <v>-2.7865419636316766E-2</v>
      </c>
      <c r="Y25" s="5">
        <f t="shared" si="5"/>
        <v>7.7648161150802801E-4</v>
      </c>
      <c r="AD25" s="15">
        <f t="shared" si="6"/>
        <v>2.7865419636316766E-2</v>
      </c>
    </row>
    <row r="26" spans="1:30" x14ac:dyDescent="0.35">
      <c r="A26" s="29">
        <v>42531</v>
      </c>
      <c r="B26" s="9">
        <v>220.259995</v>
      </c>
      <c r="C26" s="9">
        <v>228.94000199999999</v>
      </c>
      <c r="D26" s="9">
        <v>218.720001</v>
      </c>
      <c r="E26" s="9">
        <v>221.479996</v>
      </c>
      <c r="F26" s="9">
        <v>221.479996</v>
      </c>
      <c r="G26" s="5">
        <v>12371400</v>
      </c>
      <c r="I26" s="26">
        <v>23</v>
      </c>
      <c r="J26" s="9">
        <f t="shared" si="2"/>
        <v>-6.7049638527427249E-3</v>
      </c>
      <c r="K26" s="5">
        <f t="shared" si="3"/>
        <v>0.99329503614725723</v>
      </c>
      <c r="M26" s="26">
        <v>23</v>
      </c>
      <c r="N26" s="9">
        <f t="shared" si="0"/>
        <v>-6.6825357371729866E-3</v>
      </c>
      <c r="O26" s="5">
        <f t="shared" si="4"/>
        <v>0.99331746426282697</v>
      </c>
      <c r="Q26" s="64">
        <v>-7.0000000000000007E-2</v>
      </c>
      <c r="R26" s="65"/>
      <c r="W26" s="26">
        <v>23</v>
      </c>
      <c r="X26" s="9">
        <f t="shared" si="1"/>
        <v>-1.305174703846974E-2</v>
      </c>
      <c r="Y26" s="5">
        <f t="shared" si="5"/>
        <v>1.7034810075620364E-4</v>
      </c>
      <c r="AD26" s="15">
        <f t="shared" si="6"/>
        <v>1.305174703846974E-2</v>
      </c>
    </row>
    <row r="27" spans="1:30" x14ac:dyDescent="0.35">
      <c r="A27" s="29">
        <v>42538</v>
      </c>
      <c r="B27" s="9">
        <v>221.63000500000001</v>
      </c>
      <c r="C27" s="9">
        <v>225.39999399999999</v>
      </c>
      <c r="D27" s="9">
        <v>219.470001</v>
      </c>
      <c r="E27" s="9">
        <v>224.86999499999999</v>
      </c>
      <c r="F27" s="9">
        <v>224.86999499999999</v>
      </c>
      <c r="G27" s="5">
        <v>13956100</v>
      </c>
      <c r="I27" s="27">
        <v>24</v>
      </c>
      <c r="J27" s="9">
        <f t="shared" si="2"/>
        <v>1.519016131922744E-2</v>
      </c>
      <c r="K27" s="5">
        <f t="shared" si="3"/>
        <v>1.0151901613192273</v>
      </c>
      <c r="M27" s="27">
        <v>24</v>
      </c>
      <c r="N27" s="9">
        <f t="shared" si="0"/>
        <v>1.5306118210332589E-2</v>
      </c>
      <c r="O27" s="5">
        <f t="shared" si="4"/>
        <v>1.0153061182103327</v>
      </c>
      <c r="Q27" s="64">
        <v>-0.06</v>
      </c>
      <c r="R27" s="65"/>
      <c r="W27" s="27">
        <v>24</v>
      </c>
      <c r="X27" s="9">
        <f t="shared" si="1"/>
        <v>0</v>
      </c>
      <c r="Y27" s="5">
        <f t="shared" si="5"/>
        <v>0</v>
      </c>
      <c r="AD27" s="15">
        <f t="shared" si="6"/>
        <v>8.843378133500425E-3</v>
      </c>
    </row>
    <row r="28" spans="1:30" x14ac:dyDescent="0.35">
      <c r="A28" s="29">
        <v>42545</v>
      </c>
      <c r="B28" s="9">
        <v>219.16999799999999</v>
      </c>
      <c r="C28" s="9">
        <v>229.800003</v>
      </c>
      <c r="D28" s="9">
        <v>214.05999800000001</v>
      </c>
      <c r="E28" s="9">
        <v>228.63999899999999</v>
      </c>
      <c r="F28" s="9">
        <v>228.63999899999999</v>
      </c>
      <c r="G28" s="5">
        <v>14491000</v>
      </c>
      <c r="I28" s="27">
        <v>25</v>
      </c>
      <c r="J28" s="9">
        <f t="shared" si="2"/>
        <v>1.6626274594197184E-2</v>
      </c>
      <c r="K28" s="5">
        <f t="shared" si="3"/>
        <v>1.0166262745941972</v>
      </c>
      <c r="M28" s="27">
        <v>25</v>
      </c>
      <c r="N28" s="9">
        <f t="shared" si="0"/>
        <v>1.6765260300735101E-2</v>
      </c>
      <c r="O28" s="5">
        <f t="shared" si="4"/>
        <v>1.0167652603007351</v>
      </c>
      <c r="Q28" s="64">
        <v>-0.05</v>
      </c>
      <c r="R28" s="65"/>
      <c r="W28" s="27">
        <v>25</v>
      </c>
      <c r="X28" s="9">
        <f t="shared" si="1"/>
        <v>0</v>
      </c>
      <c r="Y28" s="5">
        <f t="shared" si="5"/>
        <v>0</v>
      </c>
      <c r="AD28" s="15">
        <f t="shared" si="6"/>
        <v>1.0279491408470169E-2</v>
      </c>
    </row>
    <row r="29" spans="1:30" x14ac:dyDescent="0.35">
      <c r="A29" s="29">
        <v>42552</v>
      </c>
      <c r="B29" s="9">
        <v>228.679993</v>
      </c>
      <c r="C29" s="9">
        <v>235.199997</v>
      </c>
      <c r="D29" s="9">
        <v>226.80999800000001</v>
      </c>
      <c r="E29" s="9">
        <v>234.86999499999999</v>
      </c>
      <c r="F29" s="9">
        <v>234.86999499999999</v>
      </c>
      <c r="G29" s="5">
        <v>6799500</v>
      </c>
      <c r="I29" s="26">
        <v>26</v>
      </c>
      <c r="J29" s="9">
        <f t="shared" si="2"/>
        <v>2.6883438491690694E-2</v>
      </c>
      <c r="K29" s="5">
        <f t="shared" si="3"/>
        <v>1.0268834384916907</v>
      </c>
      <c r="M29" s="26">
        <v>26</v>
      </c>
      <c r="N29" s="9">
        <f t="shared" si="0"/>
        <v>2.724805820174973E-2</v>
      </c>
      <c r="O29" s="5">
        <f t="shared" si="4"/>
        <v>1.0272480582017498</v>
      </c>
      <c r="Q29" s="64">
        <v>-0.04</v>
      </c>
      <c r="R29" s="65"/>
      <c r="W29" s="26">
        <v>26</v>
      </c>
      <c r="X29" s="9">
        <f t="shared" si="1"/>
        <v>0</v>
      </c>
      <c r="Y29" s="5">
        <f t="shared" si="5"/>
        <v>0</v>
      </c>
      <c r="AD29" s="15">
        <f t="shared" si="6"/>
        <v>2.0536655305963679E-2</v>
      </c>
    </row>
    <row r="30" spans="1:30" x14ac:dyDescent="0.35">
      <c r="A30" s="29">
        <v>42559</v>
      </c>
      <c r="B30" s="9">
        <v>237.05999800000001</v>
      </c>
      <c r="C30" s="9">
        <v>241.479996</v>
      </c>
      <c r="D30" s="9">
        <v>235.88999899999999</v>
      </c>
      <c r="E30" s="9">
        <v>239.11000100000001</v>
      </c>
      <c r="F30" s="9">
        <v>239.11000100000001</v>
      </c>
      <c r="G30" s="5">
        <v>6594100</v>
      </c>
      <c r="I30" s="26">
        <v>27</v>
      </c>
      <c r="J30" s="9">
        <f t="shared" si="2"/>
        <v>1.7891552977126034E-2</v>
      </c>
      <c r="K30" s="5">
        <f t="shared" si="3"/>
        <v>1.017891552977126</v>
      </c>
      <c r="M30" s="26">
        <v>27</v>
      </c>
      <c r="N30" s="9">
        <f t="shared" si="0"/>
        <v>1.8052565633170908E-2</v>
      </c>
      <c r="O30" s="5">
        <f t="shared" si="4"/>
        <v>1.0180525656331709</v>
      </c>
      <c r="Q30" s="64">
        <v>-0.03</v>
      </c>
      <c r="R30" s="65"/>
      <c r="W30" s="26">
        <v>27</v>
      </c>
      <c r="X30" s="9">
        <f t="shared" si="1"/>
        <v>0</v>
      </c>
      <c r="Y30" s="5">
        <f t="shared" si="5"/>
        <v>0</v>
      </c>
      <c r="AD30" s="15">
        <f t="shared" si="6"/>
        <v>1.1544769791399019E-2</v>
      </c>
    </row>
    <row r="31" spans="1:30" x14ac:dyDescent="0.35">
      <c r="A31" s="29">
        <v>42566</v>
      </c>
      <c r="B31" s="9">
        <v>240.41000399999999</v>
      </c>
      <c r="C31" s="9">
        <v>240.86999499999999</v>
      </c>
      <c r="D31" s="9">
        <v>227.63000500000001</v>
      </c>
      <c r="E31" s="9">
        <v>240.479996</v>
      </c>
      <c r="F31" s="9">
        <v>240.479996</v>
      </c>
      <c r="G31" s="5">
        <v>7815900</v>
      </c>
      <c r="I31" s="26">
        <v>28</v>
      </c>
      <c r="J31" s="9">
        <f t="shared" si="2"/>
        <v>5.7132080945784831E-3</v>
      </c>
      <c r="K31" s="5">
        <f t="shared" si="3"/>
        <v>1.0057132080945785</v>
      </c>
      <c r="M31" s="26">
        <v>28</v>
      </c>
      <c r="N31" s="9">
        <f t="shared" si="0"/>
        <v>5.7295595929506464E-3</v>
      </c>
      <c r="O31" s="5">
        <f t="shared" si="4"/>
        <v>1.0057295595929507</v>
      </c>
      <c r="Q31" s="64">
        <v>-0.02</v>
      </c>
      <c r="R31" s="65"/>
      <c r="W31" s="26">
        <v>28</v>
      </c>
      <c r="X31" s="9">
        <f t="shared" si="1"/>
        <v>-6.335750911485331E-4</v>
      </c>
      <c r="Y31" s="5">
        <f t="shared" si="5"/>
        <v>4.0141739612387204E-7</v>
      </c>
      <c r="AD31" s="15">
        <f t="shared" si="6"/>
        <v>6.335750911485331E-4</v>
      </c>
    </row>
    <row r="32" spans="1:30" x14ac:dyDescent="0.35">
      <c r="A32" s="29">
        <v>42573</v>
      </c>
      <c r="B32" s="9">
        <v>241.36000100000001</v>
      </c>
      <c r="C32" s="9">
        <v>244.509995</v>
      </c>
      <c r="D32" s="9">
        <v>235.21000699999999</v>
      </c>
      <c r="E32" s="9">
        <v>237.800003</v>
      </c>
      <c r="F32" s="9">
        <v>237.800003</v>
      </c>
      <c r="G32" s="5">
        <v>5788000</v>
      </c>
      <c r="I32" s="27">
        <v>29</v>
      </c>
      <c r="J32" s="9">
        <f t="shared" si="2"/>
        <v>-1.1206912498939577E-2</v>
      </c>
      <c r="K32" s="5">
        <f t="shared" si="3"/>
        <v>0.98879308750106043</v>
      </c>
      <c r="M32" s="27">
        <v>29</v>
      </c>
      <c r="N32" s="9">
        <f t="shared" si="0"/>
        <v>-1.1144348987763605E-2</v>
      </c>
      <c r="O32" s="5">
        <f t="shared" si="4"/>
        <v>0.98885565101223638</v>
      </c>
      <c r="Q32" s="64">
        <v>-0.01</v>
      </c>
      <c r="R32" s="65"/>
      <c r="W32" s="27">
        <v>29</v>
      </c>
      <c r="X32" s="9">
        <f t="shared" si="1"/>
        <v>-1.7553695684666592E-2</v>
      </c>
      <c r="Y32" s="5">
        <f t="shared" si="5"/>
        <v>3.0813223218988252E-4</v>
      </c>
      <c r="AD32" s="15">
        <f t="shared" si="6"/>
        <v>1.7553695684666592E-2</v>
      </c>
    </row>
    <row r="33" spans="1:30" x14ac:dyDescent="0.35">
      <c r="A33" s="29">
        <v>42580</v>
      </c>
      <c r="B33" s="9">
        <v>238.550003</v>
      </c>
      <c r="C33" s="9">
        <v>238.96000699999999</v>
      </c>
      <c r="D33" s="9">
        <v>234.16000399999999</v>
      </c>
      <c r="E33" s="9">
        <v>236.990005</v>
      </c>
      <c r="F33" s="9">
        <v>236.990005</v>
      </c>
      <c r="G33" s="5">
        <v>5883700</v>
      </c>
      <c r="I33" s="27">
        <v>30</v>
      </c>
      <c r="J33" s="9">
        <f t="shared" si="2"/>
        <v>-3.4120296222799932E-3</v>
      </c>
      <c r="K33" s="5">
        <f t="shared" si="3"/>
        <v>0.99658797037771996</v>
      </c>
      <c r="M33" s="27">
        <v>30</v>
      </c>
      <c r="N33" s="9">
        <f t="shared" si="0"/>
        <v>-3.4062152640090895E-3</v>
      </c>
      <c r="O33" s="5">
        <f t="shared" si="4"/>
        <v>0.99659378473599092</v>
      </c>
      <c r="Q33" s="64">
        <v>0</v>
      </c>
      <c r="R33" s="65"/>
      <c r="W33" s="27">
        <v>30</v>
      </c>
      <c r="X33" s="9">
        <f t="shared" si="1"/>
        <v>-9.7588128080070089E-3</v>
      </c>
      <c r="Y33" s="5">
        <f t="shared" si="5"/>
        <v>9.5234427421721636E-5</v>
      </c>
      <c r="AD33" s="15">
        <f t="shared" si="6"/>
        <v>9.7588128080070089E-3</v>
      </c>
    </row>
    <row r="34" spans="1:30" x14ac:dyDescent="0.35">
      <c r="A34" s="29">
        <v>42587</v>
      </c>
      <c r="B34" s="9">
        <v>238.009995</v>
      </c>
      <c r="C34" s="9">
        <v>260.39001500000001</v>
      </c>
      <c r="D34" s="9">
        <v>233</v>
      </c>
      <c r="E34" s="9">
        <v>258.05999800000001</v>
      </c>
      <c r="F34" s="9">
        <v>258.05999800000001</v>
      </c>
      <c r="G34" s="5">
        <v>12035700</v>
      </c>
      <c r="I34" s="26">
        <v>31</v>
      </c>
      <c r="J34" s="9">
        <f t="shared" si="2"/>
        <v>8.5174141023519612E-2</v>
      </c>
      <c r="K34" s="5">
        <f t="shared" si="3"/>
        <v>1.0851741410235196</v>
      </c>
      <c r="M34" s="26">
        <v>31</v>
      </c>
      <c r="N34" s="9">
        <f t="shared" si="0"/>
        <v>8.8906673511399817E-2</v>
      </c>
      <c r="O34" s="5">
        <f t="shared" si="4"/>
        <v>1.0889066735113999</v>
      </c>
      <c r="Q34" s="64">
        <v>0.01</v>
      </c>
      <c r="R34" s="65"/>
      <c r="W34" s="26">
        <v>31</v>
      </c>
      <c r="X34" s="9">
        <f t="shared" si="1"/>
        <v>0</v>
      </c>
      <c r="Y34" s="5">
        <f t="shared" si="5"/>
        <v>0</v>
      </c>
      <c r="AD34" s="15">
        <f t="shared" si="6"/>
        <v>7.88273578377926E-2</v>
      </c>
    </row>
    <row r="35" spans="1:30" x14ac:dyDescent="0.35">
      <c r="A35" s="29">
        <v>42594</v>
      </c>
      <c r="B35" s="9">
        <v>256.52999899999998</v>
      </c>
      <c r="C35" s="9">
        <v>261.75</v>
      </c>
      <c r="D35" s="9">
        <v>253.41999799999999</v>
      </c>
      <c r="E35" s="9">
        <v>254.83000200000001</v>
      </c>
      <c r="F35" s="9">
        <v>254.83000200000001</v>
      </c>
      <c r="G35" s="5">
        <v>5783300</v>
      </c>
      <c r="I35" s="26">
        <v>32</v>
      </c>
      <c r="J35" s="9">
        <f t="shared" si="2"/>
        <v>-1.2595444254472414E-2</v>
      </c>
      <c r="K35" s="5">
        <f t="shared" si="3"/>
        <v>0.98740455574552755</v>
      </c>
      <c r="M35" s="26">
        <v>32</v>
      </c>
      <c r="N35" s="9">
        <f t="shared" si="0"/>
        <v>-1.2516453634941126E-2</v>
      </c>
      <c r="O35" s="5">
        <f t="shared" si="4"/>
        <v>0.98748354636505886</v>
      </c>
      <c r="Q35" s="64">
        <v>0.02</v>
      </c>
      <c r="R35" s="65"/>
      <c r="W35" s="26">
        <v>32</v>
      </c>
      <c r="X35" s="9">
        <f t="shared" si="1"/>
        <v>-1.8942227440199431E-2</v>
      </c>
      <c r="Y35" s="5">
        <f t="shared" si="5"/>
        <v>3.5880798039624433E-4</v>
      </c>
      <c r="AD35" s="15">
        <f t="shared" si="6"/>
        <v>1.8942227440199431E-2</v>
      </c>
    </row>
    <row r="36" spans="1:30" x14ac:dyDescent="0.35">
      <c r="A36" s="29">
        <v>42601</v>
      </c>
      <c r="B36" s="9">
        <v>253.529999</v>
      </c>
      <c r="C36" s="9">
        <v>254.30999800000001</v>
      </c>
      <c r="D36" s="9">
        <v>249.88000500000001</v>
      </c>
      <c r="E36" s="9">
        <v>252.070007</v>
      </c>
      <c r="F36" s="9">
        <v>252.070007</v>
      </c>
      <c r="G36" s="5">
        <v>5333100</v>
      </c>
      <c r="I36" s="26">
        <v>33</v>
      </c>
      <c r="J36" s="9">
        <f t="shared" si="2"/>
        <v>-1.0889809532931227E-2</v>
      </c>
      <c r="K36" s="5">
        <f t="shared" si="3"/>
        <v>0.98911019046706872</v>
      </c>
      <c r="M36" s="26">
        <v>33</v>
      </c>
      <c r="N36" s="9">
        <f t="shared" ref="N36:N67" si="7">(F36-F35)/F35</f>
        <v>-1.0830730205778532E-2</v>
      </c>
      <c r="O36" s="5">
        <f t="shared" si="4"/>
        <v>0.98916926979422148</v>
      </c>
      <c r="Q36" s="64">
        <v>0.03</v>
      </c>
      <c r="R36" s="65"/>
      <c r="W36" s="26">
        <v>33</v>
      </c>
      <c r="X36" s="9">
        <f t="shared" ref="X36:X67" si="8">IF(J36&lt;$R$3,(J36-$R$3),0)</f>
        <v>-1.7236592718658243E-2</v>
      </c>
      <c r="Y36" s="5">
        <f t="shared" si="5"/>
        <v>2.9710012854890233E-4</v>
      </c>
      <c r="AD36" s="15">
        <f t="shared" si="6"/>
        <v>1.7236592718658243E-2</v>
      </c>
    </row>
    <row r="37" spans="1:30" x14ac:dyDescent="0.35">
      <c r="A37" s="29">
        <v>42608</v>
      </c>
      <c r="B37" s="9">
        <v>252.729996</v>
      </c>
      <c r="C37" s="9">
        <v>272.80999800000001</v>
      </c>
      <c r="D37" s="9">
        <v>249.13000500000001</v>
      </c>
      <c r="E37" s="9">
        <v>268.82000699999998</v>
      </c>
      <c r="F37" s="9">
        <v>268.82000699999998</v>
      </c>
      <c r="G37" s="5">
        <v>12718300</v>
      </c>
      <c r="I37" s="27">
        <v>34</v>
      </c>
      <c r="J37" s="9">
        <f t="shared" si="2"/>
        <v>6.4335182196570251E-2</v>
      </c>
      <c r="K37" s="5">
        <f t="shared" si="3"/>
        <v>1.0643351821965703</v>
      </c>
      <c r="M37" s="27">
        <v>34</v>
      </c>
      <c r="N37" s="9">
        <f t="shared" si="7"/>
        <v>6.644979384635781E-2</v>
      </c>
      <c r="O37" s="5">
        <f t="shared" si="4"/>
        <v>1.0664497938463577</v>
      </c>
      <c r="Q37" s="64">
        <v>0.04</v>
      </c>
      <c r="R37" s="65"/>
      <c r="W37" s="27">
        <v>34</v>
      </c>
      <c r="X37" s="9">
        <f t="shared" si="8"/>
        <v>0</v>
      </c>
      <c r="Y37" s="5">
        <f t="shared" si="5"/>
        <v>0</v>
      </c>
      <c r="AD37" s="15">
        <f t="shared" si="6"/>
        <v>5.7988399010843232E-2</v>
      </c>
    </row>
    <row r="38" spans="1:30" x14ac:dyDescent="0.35">
      <c r="A38" s="29">
        <v>42615</v>
      </c>
      <c r="B38" s="9">
        <v>268.67999300000002</v>
      </c>
      <c r="C38" s="9">
        <v>279.95001200000002</v>
      </c>
      <c r="D38" s="9">
        <v>267.38000499999998</v>
      </c>
      <c r="E38" s="9">
        <v>268.66000400000001</v>
      </c>
      <c r="F38" s="9">
        <v>268.66000400000001</v>
      </c>
      <c r="G38" s="5">
        <v>49230900</v>
      </c>
      <c r="I38" s="27">
        <v>35</v>
      </c>
      <c r="J38" s="9">
        <f t="shared" si="2"/>
        <v>-5.9538215915694173E-4</v>
      </c>
      <c r="K38" s="5">
        <f t="shared" si="3"/>
        <v>0.99940461784084311</v>
      </c>
      <c r="M38" s="27">
        <v>35</v>
      </c>
      <c r="N38" s="9">
        <f t="shared" si="7"/>
        <v>-5.9520495436919099E-4</v>
      </c>
      <c r="O38" s="5">
        <f t="shared" si="4"/>
        <v>0.99940479504563084</v>
      </c>
      <c r="Q38" s="64">
        <v>0.05</v>
      </c>
      <c r="R38" s="65"/>
      <c r="W38" s="27">
        <v>35</v>
      </c>
      <c r="X38" s="9">
        <f t="shared" si="8"/>
        <v>-6.9421653448839583E-3</v>
      </c>
      <c r="Y38" s="5">
        <f t="shared" si="5"/>
        <v>4.8193659675707808E-5</v>
      </c>
      <c r="AD38" s="15">
        <f t="shared" si="6"/>
        <v>6.9421653448839583E-3</v>
      </c>
    </row>
    <row r="39" spans="1:30" x14ac:dyDescent="0.35">
      <c r="A39" s="29">
        <v>42622</v>
      </c>
      <c r="B39" s="9">
        <v>266.35998499999999</v>
      </c>
      <c r="C39" s="9">
        <v>269.70001200000002</v>
      </c>
      <c r="D39" s="9">
        <v>262.10998499999999</v>
      </c>
      <c r="E39" s="9">
        <v>266.26998900000001</v>
      </c>
      <c r="F39" s="9">
        <v>266.26998900000001</v>
      </c>
      <c r="G39" s="5">
        <v>10407900</v>
      </c>
      <c r="I39" s="26">
        <v>36</v>
      </c>
      <c r="J39" s="9">
        <f t="shared" si="2"/>
        <v>-8.9358642616671428E-3</v>
      </c>
      <c r="K39" s="5">
        <f t="shared" si="3"/>
        <v>0.99106413573833285</v>
      </c>
      <c r="M39" s="26">
        <v>36</v>
      </c>
      <c r="N39" s="9">
        <f t="shared" si="7"/>
        <v>-8.896058082393259E-3</v>
      </c>
      <c r="O39" s="5">
        <f t="shared" si="4"/>
        <v>0.99110394191760676</v>
      </c>
      <c r="Q39" s="64">
        <v>0.06</v>
      </c>
      <c r="R39" s="65"/>
      <c r="W39" s="26">
        <v>36</v>
      </c>
      <c r="X39" s="9">
        <f t="shared" si="8"/>
        <v>-1.528264744739416E-2</v>
      </c>
      <c r="Y39" s="5">
        <f t="shared" si="5"/>
        <v>2.3355931300134323E-4</v>
      </c>
      <c r="AD39" s="15">
        <f t="shared" si="6"/>
        <v>1.528264744739416E-2</v>
      </c>
    </row>
    <row r="40" spans="1:30" x14ac:dyDescent="0.35">
      <c r="A40" s="29">
        <v>42629</v>
      </c>
      <c r="B40" s="9">
        <v>266.22000100000002</v>
      </c>
      <c r="C40" s="9">
        <v>277.61999500000002</v>
      </c>
      <c r="D40" s="9">
        <v>261.67999300000002</v>
      </c>
      <c r="E40" s="9">
        <v>276.73001099999999</v>
      </c>
      <c r="F40" s="9">
        <v>276.73001099999999</v>
      </c>
      <c r="G40" s="5">
        <v>10557700</v>
      </c>
      <c r="I40" s="26">
        <v>37</v>
      </c>
      <c r="J40" s="9">
        <f t="shared" si="2"/>
        <v>3.8531551076021124E-2</v>
      </c>
      <c r="K40" s="5">
        <f t="shared" si="3"/>
        <v>1.0385315510760211</v>
      </c>
      <c r="M40" s="26">
        <v>37</v>
      </c>
      <c r="N40" s="9">
        <f t="shared" si="7"/>
        <v>3.9283518353996627E-2</v>
      </c>
      <c r="O40" s="5">
        <f t="shared" si="4"/>
        <v>1.0392835183539966</v>
      </c>
      <c r="Q40" s="64">
        <v>7.0000000000000007E-2</v>
      </c>
      <c r="R40" s="65"/>
      <c r="W40" s="26">
        <v>37</v>
      </c>
      <c r="X40" s="9">
        <f t="shared" si="8"/>
        <v>0</v>
      </c>
      <c r="Y40" s="5">
        <f t="shared" si="5"/>
        <v>0</v>
      </c>
      <c r="AD40" s="15">
        <f t="shared" si="6"/>
        <v>3.2184767890294105E-2</v>
      </c>
    </row>
    <row r="41" spans="1:30" x14ac:dyDescent="0.35">
      <c r="A41" s="29">
        <v>42636</v>
      </c>
      <c r="B41" s="9">
        <v>275.64999399999999</v>
      </c>
      <c r="C41" s="9">
        <v>277.76998900000001</v>
      </c>
      <c r="D41" s="9">
        <v>269.14001500000001</v>
      </c>
      <c r="E41" s="9">
        <v>271.82998700000002</v>
      </c>
      <c r="F41" s="9">
        <v>271.82998700000002</v>
      </c>
      <c r="G41" s="5">
        <v>6367300</v>
      </c>
      <c r="I41" s="26">
        <v>38</v>
      </c>
      <c r="J41" s="9">
        <f t="shared" si="2"/>
        <v>-1.7865518259857879E-2</v>
      </c>
      <c r="K41" s="5">
        <f t="shared" si="3"/>
        <v>0.98213448174014217</v>
      </c>
      <c r="M41" s="26">
        <v>38</v>
      </c>
      <c r="N41" s="9">
        <f t="shared" si="7"/>
        <v>-1.7706876035212437E-2</v>
      </c>
      <c r="O41" s="5">
        <f t="shared" si="4"/>
        <v>0.98229312396478752</v>
      </c>
      <c r="Q41" s="64">
        <v>0.08</v>
      </c>
      <c r="R41" s="65"/>
      <c r="W41" s="26">
        <v>38</v>
      </c>
      <c r="X41" s="9">
        <f t="shared" si="8"/>
        <v>-2.4212301445584894E-2</v>
      </c>
      <c r="Y41" s="5">
        <f t="shared" si="5"/>
        <v>5.8623554129187238E-4</v>
      </c>
      <c r="AD41" s="15">
        <f t="shared" si="6"/>
        <v>2.4212301445584894E-2</v>
      </c>
    </row>
    <row r="42" spans="1:30" x14ac:dyDescent="0.35">
      <c r="A42" s="29">
        <v>42643</v>
      </c>
      <c r="B42" s="9">
        <v>268.89999399999999</v>
      </c>
      <c r="C42" s="9">
        <v>272.41000400000001</v>
      </c>
      <c r="D42" s="9">
        <v>265.92999300000002</v>
      </c>
      <c r="E42" s="9">
        <v>268.17001299999998</v>
      </c>
      <c r="F42" s="9">
        <v>268.17001299999998</v>
      </c>
      <c r="G42" s="5">
        <v>7942300</v>
      </c>
      <c r="I42" s="27">
        <v>39</v>
      </c>
      <c r="J42" s="9">
        <f t="shared" si="2"/>
        <v>-1.3555666833488023E-2</v>
      </c>
      <c r="K42" s="5">
        <f t="shared" si="3"/>
        <v>0.98644433316651203</v>
      </c>
      <c r="M42" s="27">
        <v>39</v>
      </c>
      <c r="N42" s="9">
        <f t="shared" si="7"/>
        <v>-1.3464202534799935E-2</v>
      </c>
      <c r="O42" s="5">
        <f t="shared" si="4"/>
        <v>0.98653579746520004</v>
      </c>
      <c r="Q42" s="64">
        <v>0.09</v>
      </c>
      <c r="R42" s="65"/>
      <c r="W42" s="27">
        <v>39</v>
      </c>
      <c r="X42" s="9">
        <f t="shared" si="8"/>
        <v>-1.9902450019215038E-2</v>
      </c>
      <c r="Y42" s="5">
        <f t="shared" si="5"/>
        <v>3.9610751676735269E-4</v>
      </c>
      <c r="AD42" s="15">
        <f t="shared" si="6"/>
        <v>1.9902450019215038E-2</v>
      </c>
    </row>
    <row r="43" spans="1:30" x14ac:dyDescent="0.35">
      <c r="A43" s="29">
        <v>42650</v>
      </c>
      <c r="B43" s="9">
        <v>269.040009</v>
      </c>
      <c r="C43" s="9">
        <v>269.040009</v>
      </c>
      <c r="D43" s="9">
        <v>253.38000500000001</v>
      </c>
      <c r="E43" s="9">
        <v>256.39999399999999</v>
      </c>
      <c r="F43" s="9">
        <v>256.39999399999999</v>
      </c>
      <c r="G43" s="5">
        <v>9817500</v>
      </c>
      <c r="I43" s="27">
        <v>40</v>
      </c>
      <c r="J43" s="9">
        <f t="shared" si="2"/>
        <v>-4.4882454599003599E-2</v>
      </c>
      <c r="K43" s="5">
        <f t="shared" si="3"/>
        <v>0.95511754540099636</v>
      </c>
      <c r="M43" s="27">
        <v>40</v>
      </c>
      <c r="N43" s="9">
        <f t="shared" si="7"/>
        <v>-4.3890138454816686E-2</v>
      </c>
      <c r="O43" s="5">
        <f t="shared" si="4"/>
        <v>0.95610986154518329</v>
      </c>
      <c r="Q43" s="64">
        <v>0.1</v>
      </c>
      <c r="R43" s="65"/>
      <c r="W43" s="27">
        <v>40</v>
      </c>
      <c r="X43" s="9">
        <f t="shared" si="8"/>
        <v>-5.1229237784730618E-2</v>
      </c>
      <c r="Y43" s="5">
        <f t="shared" si="5"/>
        <v>2.6244348040044712E-3</v>
      </c>
      <c r="AD43" s="15">
        <f t="shared" si="6"/>
        <v>5.1229237784730618E-2</v>
      </c>
    </row>
    <row r="44" spans="1:30" ht="16" thickBot="1" x14ac:dyDescent="0.4">
      <c r="A44" s="29">
        <v>42657</v>
      </c>
      <c r="B44" s="9">
        <v>257.92001299999998</v>
      </c>
      <c r="C44" s="9">
        <v>262.92001299999998</v>
      </c>
      <c r="D44" s="9">
        <v>255.80999800000001</v>
      </c>
      <c r="E44" s="9">
        <v>258.11999500000002</v>
      </c>
      <c r="F44" s="9">
        <v>258.11999500000002</v>
      </c>
      <c r="G44" s="5">
        <v>5898800</v>
      </c>
      <c r="I44" s="26">
        <v>41</v>
      </c>
      <c r="J44" s="9">
        <f t="shared" si="2"/>
        <v>6.6858720512248671E-3</v>
      </c>
      <c r="K44" s="5">
        <f t="shared" si="3"/>
        <v>1.0066858720512248</v>
      </c>
      <c r="M44" s="26">
        <v>41</v>
      </c>
      <c r="N44" s="9">
        <f t="shared" si="7"/>
        <v>6.7082723878691851E-3</v>
      </c>
      <c r="O44" s="5">
        <f t="shared" si="4"/>
        <v>1.0067082723878691</v>
      </c>
      <c r="Q44" s="66" t="s">
        <v>116</v>
      </c>
      <c r="R44" s="67">
        <v>0</v>
      </c>
      <c r="W44" s="26">
        <v>41</v>
      </c>
      <c r="X44" s="9">
        <f t="shared" si="8"/>
        <v>0</v>
      </c>
      <c r="Y44" s="5">
        <f t="shared" si="5"/>
        <v>0</v>
      </c>
      <c r="AD44" s="15">
        <f t="shared" si="6"/>
        <v>3.3908886549785088E-4</v>
      </c>
    </row>
    <row r="45" spans="1:30" x14ac:dyDescent="0.35">
      <c r="A45" s="29">
        <v>42664</v>
      </c>
      <c r="B45" s="9">
        <v>256.20001200000002</v>
      </c>
      <c r="C45" s="9">
        <v>261.01001000000002</v>
      </c>
      <c r="D45" s="9">
        <v>242.470001</v>
      </c>
      <c r="E45" s="9">
        <v>244.10000600000001</v>
      </c>
      <c r="F45" s="9">
        <v>244.10000600000001</v>
      </c>
      <c r="G45" s="5">
        <v>11188100</v>
      </c>
      <c r="I45" s="26">
        <v>42</v>
      </c>
      <c r="J45" s="9">
        <f t="shared" si="2"/>
        <v>-5.5846571717799331E-2</v>
      </c>
      <c r="K45" s="5">
        <f t="shared" si="3"/>
        <v>0.94415342828220061</v>
      </c>
      <c r="M45" s="26">
        <v>42</v>
      </c>
      <c r="N45" s="9">
        <f t="shared" si="7"/>
        <v>-5.4315780534553354E-2</v>
      </c>
      <c r="O45" s="5">
        <f t="shared" si="4"/>
        <v>0.94568421946544667</v>
      </c>
      <c r="W45" s="26">
        <v>42</v>
      </c>
      <c r="X45" s="9">
        <f t="shared" si="8"/>
        <v>-6.219335490352635E-2</v>
      </c>
      <c r="Y45" s="5">
        <f t="shared" si="5"/>
        <v>3.8680133941559852E-3</v>
      </c>
      <c r="AD45" s="15">
        <f t="shared" si="6"/>
        <v>6.219335490352635E-2</v>
      </c>
    </row>
    <row r="46" spans="1:30" x14ac:dyDescent="0.35">
      <c r="A46" s="29">
        <v>42671</v>
      </c>
      <c r="B46" s="9">
        <v>245.020004</v>
      </c>
      <c r="C46" s="9">
        <v>269.19000199999999</v>
      </c>
      <c r="D46" s="9">
        <v>242.63999899999999</v>
      </c>
      <c r="E46" s="9">
        <v>247.41999799999999</v>
      </c>
      <c r="F46" s="9">
        <v>247.41999799999999</v>
      </c>
      <c r="G46" s="5">
        <v>12980600</v>
      </c>
      <c r="I46" s="26">
        <v>43</v>
      </c>
      <c r="J46" s="9">
        <f t="shared" si="2"/>
        <v>1.3509287372260342E-2</v>
      </c>
      <c r="K46" s="5">
        <f t="shared" si="3"/>
        <v>1.0135092873722604</v>
      </c>
      <c r="M46" s="26">
        <v>43</v>
      </c>
      <c r="N46" s="9">
        <f t="shared" si="7"/>
        <v>1.3600950095838936E-2</v>
      </c>
      <c r="O46" s="5">
        <f t="shared" si="4"/>
        <v>1.0136009500958389</v>
      </c>
      <c r="W46" s="26">
        <v>43</v>
      </c>
      <c r="X46" s="9">
        <f t="shared" si="8"/>
        <v>0</v>
      </c>
      <c r="Y46" s="5">
        <f t="shared" si="5"/>
        <v>0</v>
      </c>
      <c r="AD46" s="15">
        <f t="shared" si="6"/>
        <v>7.1625041865333262E-3</v>
      </c>
    </row>
    <row r="47" spans="1:30" x14ac:dyDescent="0.35">
      <c r="A47" s="29">
        <v>42678</v>
      </c>
      <c r="B47" s="9">
        <v>241.5</v>
      </c>
      <c r="C47" s="9">
        <v>281.35998499999999</v>
      </c>
      <c r="D47" s="9">
        <v>241.5</v>
      </c>
      <c r="E47" s="9">
        <v>270.86999500000002</v>
      </c>
      <c r="F47" s="9">
        <v>270.86999500000002</v>
      </c>
      <c r="G47" s="5">
        <v>16071300</v>
      </c>
      <c r="I47" s="27">
        <v>44</v>
      </c>
      <c r="J47" s="9">
        <f t="shared" si="2"/>
        <v>9.0551693177193388E-2</v>
      </c>
      <c r="K47" s="5">
        <f t="shared" si="3"/>
        <v>1.0905516931771935</v>
      </c>
      <c r="M47" s="27">
        <v>44</v>
      </c>
      <c r="N47" s="9">
        <f t="shared" si="7"/>
        <v>9.4778098737192715E-2</v>
      </c>
      <c r="O47" s="5">
        <f t="shared" si="4"/>
        <v>1.0947780987371927</v>
      </c>
      <c r="W47" s="27">
        <v>44</v>
      </c>
      <c r="X47" s="9">
        <f t="shared" si="8"/>
        <v>0</v>
      </c>
      <c r="Y47" s="5">
        <f t="shared" si="5"/>
        <v>0</v>
      </c>
      <c r="AD47" s="15">
        <f t="shared" si="6"/>
        <v>8.4204909991466376E-2</v>
      </c>
    </row>
    <row r="48" spans="1:30" x14ac:dyDescent="0.35">
      <c r="A48" s="29">
        <v>42685</v>
      </c>
      <c r="B48" s="9">
        <v>269.07000699999998</v>
      </c>
      <c r="C48" s="9">
        <v>273.98998999999998</v>
      </c>
      <c r="D48" s="9">
        <v>258.63000499999998</v>
      </c>
      <c r="E48" s="9">
        <v>265.48001099999999</v>
      </c>
      <c r="F48" s="9">
        <v>265.48001099999999</v>
      </c>
      <c r="G48" s="5">
        <v>10948700</v>
      </c>
      <c r="I48" s="27">
        <v>45</v>
      </c>
      <c r="J48" s="9">
        <f t="shared" si="2"/>
        <v>-2.0099432816351653E-2</v>
      </c>
      <c r="K48" s="5">
        <f t="shared" si="3"/>
        <v>0.97990056718364837</v>
      </c>
      <c r="M48" s="27">
        <v>45</v>
      </c>
      <c r="N48" s="9">
        <f t="shared" si="7"/>
        <v>-1.9898785762520601E-2</v>
      </c>
      <c r="O48" s="5">
        <f t="shared" si="4"/>
        <v>0.98010121423747942</v>
      </c>
      <c r="W48" s="27">
        <v>45</v>
      </c>
      <c r="X48" s="9">
        <f t="shared" si="8"/>
        <v>-2.6446216002078669E-2</v>
      </c>
      <c r="Y48" s="5">
        <f t="shared" si="5"/>
        <v>6.9940234082860179E-4</v>
      </c>
      <c r="AD48" s="15">
        <f t="shared" si="6"/>
        <v>2.6446216002078669E-2</v>
      </c>
    </row>
    <row r="49" spans="1:30" x14ac:dyDescent="0.35">
      <c r="A49" s="29">
        <v>42692</v>
      </c>
      <c r="B49" s="9">
        <v>264.19000199999999</v>
      </c>
      <c r="C49" s="9">
        <v>273.95001200000002</v>
      </c>
      <c r="D49" s="9">
        <v>260</v>
      </c>
      <c r="E49" s="9">
        <v>272.30999800000001</v>
      </c>
      <c r="F49" s="9">
        <v>272.30999800000001</v>
      </c>
      <c r="G49" s="5">
        <v>7537500</v>
      </c>
      <c r="I49" s="26">
        <v>46</v>
      </c>
      <c r="J49" s="9">
        <f t="shared" si="2"/>
        <v>2.5401566149968732E-2</v>
      </c>
      <c r="K49" s="5">
        <f t="shared" si="3"/>
        <v>1.0254015661499687</v>
      </c>
      <c r="M49" s="26">
        <v>46</v>
      </c>
      <c r="N49" s="9">
        <f t="shared" si="7"/>
        <v>2.5726935049735316E-2</v>
      </c>
      <c r="O49" s="5">
        <f t="shared" si="4"/>
        <v>1.0257269350497353</v>
      </c>
      <c r="W49" s="26">
        <v>46</v>
      </c>
      <c r="X49" s="9">
        <f t="shared" si="8"/>
        <v>0</v>
      </c>
      <c r="Y49" s="5">
        <f t="shared" si="5"/>
        <v>0</v>
      </c>
      <c r="AD49" s="15">
        <f t="shared" si="6"/>
        <v>1.9054782964241717E-2</v>
      </c>
    </row>
    <row r="50" spans="1:30" x14ac:dyDescent="0.35">
      <c r="A50" s="29">
        <v>42699</v>
      </c>
      <c r="B50" s="9">
        <v>273</v>
      </c>
      <c r="C50" s="9">
        <v>281.42999300000002</v>
      </c>
      <c r="D50" s="9">
        <v>269.95001200000002</v>
      </c>
      <c r="E50" s="9">
        <v>272.54998799999998</v>
      </c>
      <c r="F50" s="9">
        <v>272.54998799999998</v>
      </c>
      <c r="G50" s="5">
        <v>8878700</v>
      </c>
      <c r="I50" s="26">
        <v>47</v>
      </c>
      <c r="J50" s="9">
        <f t="shared" si="2"/>
        <v>8.8092361959520883E-4</v>
      </c>
      <c r="K50" s="5">
        <f t="shared" si="3"/>
        <v>1.0008809236195952</v>
      </c>
      <c r="M50" s="26">
        <v>47</v>
      </c>
      <c r="N50" s="9">
        <f t="shared" si="7"/>
        <v>8.8131174676875986E-4</v>
      </c>
      <c r="O50" s="5">
        <f t="shared" si="4"/>
        <v>1.0008813117467688</v>
      </c>
      <c r="W50" s="26">
        <v>47</v>
      </c>
      <c r="X50" s="9">
        <f t="shared" si="8"/>
        <v>-5.4658595661318072E-3</v>
      </c>
      <c r="Y50" s="5">
        <f t="shared" si="5"/>
        <v>2.9875620796674589E-5</v>
      </c>
      <c r="AD50" s="15">
        <f t="shared" si="6"/>
        <v>5.4658595661318072E-3</v>
      </c>
    </row>
    <row r="51" spans="1:30" x14ac:dyDescent="0.35">
      <c r="A51" s="29">
        <v>42706</v>
      </c>
      <c r="B51" s="9">
        <v>273.040009</v>
      </c>
      <c r="C51" s="9">
        <v>287.26998900000001</v>
      </c>
      <c r="D51" s="9">
        <v>265.77999899999998</v>
      </c>
      <c r="E51" s="9">
        <v>279</v>
      </c>
      <c r="F51" s="9">
        <v>279</v>
      </c>
      <c r="G51" s="5">
        <v>8515200</v>
      </c>
      <c r="I51" s="26">
        <v>48</v>
      </c>
      <c r="J51" s="9">
        <f t="shared" si="2"/>
        <v>2.3389742339695287E-2</v>
      </c>
      <c r="K51" s="5">
        <f t="shared" si="3"/>
        <v>1.0233897423396954</v>
      </c>
      <c r="M51" s="26">
        <v>48</v>
      </c>
      <c r="N51" s="9">
        <f t="shared" si="7"/>
        <v>2.3665427569198851E-2</v>
      </c>
      <c r="O51" s="5">
        <f t="shared" si="4"/>
        <v>1.0236654275691988</v>
      </c>
      <c r="W51" s="26">
        <v>48</v>
      </c>
      <c r="X51" s="9">
        <f t="shared" si="8"/>
        <v>0</v>
      </c>
      <c r="Y51" s="5">
        <f t="shared" si="5"/>
        <v>0</v>
      </c>
      <c r="AD51" s="15">
        <f t="shared" si="6"/>
        <v>1.7042959153968272E-2</v>
      </c>
    </row>
    <row r="52" spans="1:30" x14ac:dyDescent="0.35">
      <c r="A52" s="29">
        <v>42713</v>
      </c>
      <c r="B52" s="9">
        <v>279.73998999999998</v>
      </c>
      <c r="C52" s="9">
        <v>293.73998999999998</v>
      </c>
      <c r="D52" s="9">
        <v>275.33999599999999</v>
      </c>
      <c r="E52" s="9">
        <v>291.16000400000001</v>
      </c>
      <c r="F52" s="9">
        <v>291.16000400000001</v>
      </c>
      <c r="G52" s="5">
        <v>8595900</v>
      </c>
      <c r="I52" s="27">
        <v>49</v>
      </c>
      <c r="J52" s="9">
        <f t="shared" si="2"/>
        <v>4.2661176166842334E-2</v>
      </c>
      <c r="K52" s="5">
        <f t="shared" si="3"/>
        <v>1.0426611761668423</v>
      </c>
      <c r="M52" s="27">
        <v>49</v>
      </c>
      <c r="N52" s="9">
        <f t="shared" si="7"/>
        <v>4.3584243727598622E-2</v>
      </c>
      <c r="O52" s="5">
        <f t="shared" si="4"/>
        <v>1.0435842437275986</v>
      </c>
      <c r="W52" s="27">
        <v>49</v>
      </c>
      <c r="X52" s="9">
        <f t="shared" si="8"/>
        <v>0</v>
      </c>
      <c r="Y52" s="5">
        <f t="shared" si="5"/>
        <v>0</v>
      </c>
      <c r="AD52" s="15">
        <f t="shared" si="6"/>
        <v>3.6314392981115315E-2</v>
      </c>
    </row>
    <row r="53" spans="1:30" x14ac:dyDescent="0.35">
      <c r="A53" s="29">
        <v>42720</v>
      </c>
      <c r="B53" s="9">
        <v>292.61999500000002</v>
      </c>
      <c r="C53" s="9">
        <v>294.66000400000001</v>
      </c>
      <c r="D53" s="9">
        <v>287.08999599999999</v>
      </c>
      <c r="E53" s="9">
        <v>291.01998900000001</v>
      </c>
      <c r="F53" s="9">
        <v>291.01998900000001</v>
      </c>
      <c r="G53" s="5">
        <v>5717600</v>
      </c>
      <c r="I53" s="27">
        <v>50</v>
      </c>
      <c r="J53" s="9">
        <f t="shared" si="2"/>
        <v>-4.8100245416549526E-4</v>
      </c>
      <c r="K53" s="5">
        <f t="shared" si="3"/>
        <v>0.99951899754583451</v>
      </c>
      <c r="M53" s="27">
        <v>50</v>
      </c>
      <c r="N53" s="9">
        <f t="shared" si="7"/>
        <v>-4.8088679103056107E-4</v>
      </c>
      <c r="O53" s="5">
        <f t="shared" si="4"/>
        <v>0.99951911320896947</v>
      </c>
      <c r="W53" s="27">
        <v>50</v>
      </c>
      <c r="X53" s="9">
        <f t="shared" si="8"/>
        <v>-6.8277856398925117E-3</v>
      </c>
      <c r="Y53" s="5">
        <f t="shared" si="5"/>
        <v>4.6618656744322397E-5</v>
      </c>
      <c r="AD53" s="15">
        <f t="shared" si="6"/>
        <v>6.8277856398925117E-3</v>
      </c>
    </row>
    <row r="54" spans="1:30" x14ac:dyDescent="0.35">
      <c r="A54" s="29">
        <v>42727</v>
      </c>
      <c r="B54" s="9">
        <v>290.73001099999999</v>
      </c>
      <c r="C54" s="9">
        <v>294.86999500000002</v>
      </c>
      <c r="D54" s="9">
        <v>288.94000199999999</v>
      </c>
      <c r="E54" s="9">
        <v>292.19000199999999</v>
      </c>
      <c r="F54" s="9">
        <v>292.19000199999999</v>
      </c>
      <c r="G54" s="5">
        <v>3372800</v>
      </c>
      <c r="I54" s="26">
        <v>51</v>
      </c>
      <c r="J54" s="9">
        <f t="shared" si="2"/>
        <v>4.0123269069538073E-3</v>
      </c>
      <c r="K54" s="5">
        <f t="shared" si="3"/>
        <v>1.0040123269069539</v>
      </c>
      <c r="M54" s="26">
        <v>51</v>
      </c>
      <c r="N54" s="9">
        <f t="shared" si="7"/>
        <v>4.0203870669515522E-3</v>
      </c>
      <c r="O54" s="5">
        <f t="shared" si="4"/>
        <v>1.0040203870669515</v>
      </c>
      <c r="W54" s="26">
        <v>51</v>
      </c>
      <c r="X54" s="9">
        <f t="shared" si="8"/>
        <v>-2.3344562787732089E-3</v>
      </c>
      <c r="Y54" s="5">
        <f t="shared" si="5"/>
        <v>5.4496861175036577E-6</v>
      </c>
      <c r="AD54" s="15">
        <f t="shared" si="6"/>
        <v>2.3344562787732089E-3</v>
      </c>
    </row>
    <row r="55" spans="1:30" x14ac:dyDescent="0.35">
      <c r="A55" s="29">
        <v>42734</v>
      </c>
      <c r="B55" s="9">
        <v>292.16000400000001</v>
      </c>
      <c r="C55" s="9">
        <v>297.13000499999998</v>
      </c>
      <c r="D55" s="9">
        <v>282.540009</v>
      </c>
      <c r="E55" s="9">
        <v>296.17001299999998</v>
      </c>
      <c r="F55" s="9">
        <v>296.17001299999998</v>
      </c>
      <c r="G55" s="5">
        <v>6369700</v>
      </c>
      <c r="I55" s="26">
        <v>52</v>
      </c>
      <c r="J55" s="9">
        <f t="shared" si="2"/>
        <v>1.3529375240001909E-2</v>
      </c>
      <c r="K55" s="5">
        <f t="shared" si="3"/>
        <v>1.0135293752400019</v>
      </c>
      <c r="M55" s="26">
        <v>52</v>
      </c>
      <c r="N55" s="9">
        <f t="shared" si="7"/>
        <v>1.3621311382173817E-2</v>
      </c>
      <c r="O55" s="5">
        <f t="shared" si="4"/>
        <v>1.0136213113821739</v>
      </c>
      <c r="W55" s="26">
        <v>52</v>
      </c>
      <c r="X55" s="9">
        <f t="shared" si="8"/>
        <v>0</v>
      </c>
      <c r="Y55" s="5">
        <f t="shared" si="5"/>
        <v>0</v>
      </c>
      <c r="AD55" s="15">
        <f t="shared" si="6"/>
        <v>7.1825920542748925E-3</v>
      </c>
    </row>
    <row r="56" spans="1:30" x14ac:dyDescent="0.35">
      <c r="A56" s="29">
        <v>42741</v>
      </c>
      <c r="B56" s="9">
        <v>296.11999500000002</v>
      </c>
      <c r="C56" s="9">
        <v>300.14999399999999</v>
      </c>
      <c r="D56" s="9">
        <v>293.459991</v>
      </c>
      <c r="E56" s="9">
        <v>297.19000199999999</v>
      </c>
      <c r="F56" s="9">
        <v>297.19000199999999</v>
      </c>
      <c r="G56" s="5">
        <v>6984300</v>
      </c>
      <c r="I56" s="26">
        <v>53</v>
      </c>
      <c r="J56" s="9">
        <f t="shared" si="2"/>
        <v>3.4380139507170925E-3</v>
      </c>
      <c r="K56" s="5">
        <f t="shared" si="3"/>
        <v>1.0034380139507171</v>
      </c>
      <c r="M56" s="26">
        <v>53</v>
      </c>
      <c r="N56" s="9">
        <f t="shared" si="7"/>
        <v>3.4439306993581747E-3</v>
      </c>
      <c r="O56" s="5">
        <f t="shared" si="4"/>
        <v>1.0034439306993581</v>
      </c>
      <c r="W56" s="26">
        <v>53</v>
      </c>
      <c r="X56" s="9">
        <f t="shared" si="8"/>
        <v>-2.9087692350099237E-3</v>
      </c>
      <c r="Y56" s="5">
        <f t="shared" si="5"/>
        <v>8.4609384625402162E-6</v>
      </c>
      <c r="AD56" s="15">
        <f t="shared" si="6"/>
        <v>2.9087692350099237E-3</v>
      </c>
    </row>
    <row r="57" spans="1:30" x14ac:dyDescent="0.35">
      <c r="A57" s="29">
        <v>42748</v>
      </c>
      <c r="B57" s="9">
        <v>297.30999800000001</v>
      </c>
      <c r="C57" s="9">
        <v>307.76001000000002</v>
      </c>
      <c r="D57" s="9">
        <v>292.83999599999999</v>
      </c>
      <c r="E57" s="9">
        <v>306.13000499999998</v>
      </c>
      <c r="F57" s="9">
        <v>306.13000499999998</v>
      </c>
      <c r="G57" s="5">
        <v>7292000</v>
      </c>
      <c r="I57" s="27">
        <v>54</v>
      </c>
      <c r="J57" s="9">
        <f t="shared" si="2"/>
        <v>2.963819303738487E-2</v>
      </c>
      <c r="K57" s="5">
        <f t="shared" si="3"/>
        <v>1.0296381930373848</v>
      </c>
      <c r="M57" s="27">
        <v>54</v>
      </c>
      <c r="N57" s="9">
        <f t="shared" si="7"/>
        <v>3.0081775765794405E-2</v>
      </c>
      <c r="O57" s="5">
        <f t="shared" si="4"/>
        <v>1.0300817757657943</v>
      </c>
      <c r="W57" s="27">
        <v>54</v>
      </c>
      <c r="X57" s="9">
        <f t="shared" si="8"/>
        <v>0</v>
      </c>
      <c r="Y57" s="5">
        <f t="shared" si="5"/>
        <v>0</v>
      </c>
      <c r="AD57" s="15">
        <f t="shared" si="6"/>
        <v>2.3291409851657854E-2</v>
      </c>
    </row>
    <row r="58" spans="1:30" x14ac:dyDescent="0.35">
      <c r="A58" s="29">
        <v>42755</v>
      </c>
      <c r="B58" s="9">
        <v>307.64001500000001</v>
      </c>
      <c r="C58" s="9">
        <v>341.5</v>
      </c>
      <c r="D58" s="9">
        <v>306.16000400000001</v>
      </c>
      <c r="E58" s="9">
        <v>333.14999399999999</v>
      </c>
      <c r="F58" s="9">
        <v>333.14999399999999</v>
      </c>
      <c r="G58" s="5">
        <v>17622600</v>
      </c>
      <c r="I58" s="27">
        <v>55</v>
      </c>
      <c r="J58" s="9">
        <f t="shared" si="2"/>
        <v>8.4582956329540299E-2</v>
      </c>
      <c r="K58" s="5">
        <f t="shared" si="3"/>
        <v>1.0845829563295404</v>
      </c>
      <c r="M58" s="27">
        <v>55</v>
      </c>
      <c r="N58" s="9">
        <f t="shared" si="7"/>
        <v>8.8263118801438667E-2</v>
      </c>
      <c r="O58" s="5">
        <f t="shared" si="4"/>
        <v>1.0882631188014387</v>
      </c>
      <c r="W58" s="27">
        <v>55</v>
      </c>
      <c r="X58" s="9">
        <f t="shared" si="8"/>
        <v>0</v>
      </c>
      <c r="Y58" s="5">
        <f t="shared" si="5"/>
        <v>0</v>
      </c>
      <c r="AD58" s="15">
        <f t="shared" si="6"/>
        <v>7.8236173143813287E-2</v>
      </c>
    </row>
    <row r="59" spans="1:30" x14ac:dyDescent="0.35">
      <c r="A59" s="29">
        <v>42762</v>
      </c>
      <c r="B59" s="9">
        <v>332.92001299999998</v>
      </c>
      <c r="C59" s="9">
        <v>334.11999500000002</v>
      </c>
      <c r="D59" s="9">
        <v>316.959991</v>
      </c>
      <c r="E59" s="9">
        <v>324.41000400000001</v>
      </c>
      <c r="F59" s="9">
        <v>324.41000400000001</v>
      </c>
      <c r="G59" s="5">
        <v>7644800</v>
      </c>
      <c r="I59" s="26">
        <v>56</v>
      </c>
      <c r="J59" s="9">
        <f t="shared" si="2"/>
        <v>-2.6584660761855047E-2</v>
      </c>
      <c r="K59" s="5">
        <f t="shared" si="3"/>
        <v>0.97341533923814494</v>
      </c>
      <c r="M59" s="26">
        <v>56</v>
      </c>
      <c r="N59" s="9">
        <f t="shared" si="7"/>
        <v>-2.6234399391884659E-2</v>
      </c>
      <c r="O59" s="5">
        <f t="shared" si="4"/>
        <v>0.97376560060811534</v>
      </c>
      <c r="W59" s="26">
        <v>56</v>
      </c>
      <c r="X59" s="9">
        <f t="shared" si="8"/>
        <v>-3.2931443947582066E-2</v>
      </c>
      <c r="Y59" s="5">
        <f t="shared" si="5"/>
        <v>1.0844800004727395E-3</v>
      </c>
      <c r="AD59" s="15">
        <f t="shared" si="6"/>
        <v>3.2931443947582066E-2</v>
      </c>
    </row>
    <row r="60" spans="1:30" x14ac:dyDescent="0.35">
      <c r="A60" s="29">
        <v>42769</v>
      </c>
      <c r="B60" s="9">
        <v>325.42999300000002</v>
      </c>
      <c r="C60" s="9">
        <v>329.10000600000001</v>
      </c>
      <c r="D60" s="9">
        <v>319.17999300000002</v>
      </c>
      <c r="E60" s="9">
        <v>325.07000699999998</v>
      </c>
      <c r="F60" s="9">
        <v>325.07000699999998</v>
      </c>
      <c r="G60" s="5">
        <v>7600900</v>
      </c>
      <c r="I60" s="26">
        <v>57</v>
      </c>
      <c r="J60" s="9">
        <f t="shared" si="2"/>
        <v>2.0324050502235434E-3</v>
      </c>
      <c r="K60" s="5">
        <f t="shared" si="3"/>
        <v>1.0020324050502236</v>
      </c>
      <c r="M60" s="26">
        <v>57</v>
      </c>
      <c r="N60" s="9">
        <f t="shared" si="7"/>
        <v>2.0344717852781155E-3</v>
      </c>
      <c r="O60" s="5">
        <f t="shared" si="4"/>
        <v>1.002034471785278</v>
      </c>
      <c r="W60" s="26">
        <v>57</v>
      </c>
      <c r="X60" s="9">
        <f t="shared" si="8"/>
        <v>-4.3143781355034728E-3</v>
      </c>
      <c r="Y60" s="5">
        <f t="shared" si="5"/>
        <v>1.8613858696110422E-5</v>
      </c>
      <c r="AD60" s="15">
        <f t="shared" si="6"/>
        <v>4.3143781355034728E-3</v>
      </c>
    </row>
    <row r="61" spans="1:30" x14ac:dyDescent="0.35">
      <c r="A61" s="29">
        <v>42776</v>
      </c>
      <c r="B61" s="9">
        <v>325.07000699999998</v>
      </c>
      <c r="C61" s="9">
        <v>327.32998700000002</v>
      </c>
      <c r="D61" s="9">
        <v>317.01998900000001</v>
      </c>
      <c r="E61" s="9">
        <v>324.459991</v>
      </c>
      <c r="F61" s="9">
        <v>324.459991</v>
      </c>
      <c r="G61" s="5">
        <v>7265700</v>
      </c>
      <c r="I61" s="26">
        <v>58</v>
      </c>
      <c r="J61" s="9">
        <f t="shared" si="2"/>
        <v>-1.8783310431527173E-3</v>
      </c>
      <c r="K61" s="5">
        <f t="shared" si="3"/>
        <v>0.99812166895684729</v>
      </c>
      <c r="M61" s="26">
        <v>58</v>
      </c>
      <c r="N61" s="9">
        <f t="shared" si="7"/>
        <v>-1.8765680833789545E-3</v>
      </c>
      <c r="O61" s="5">
        <f t="shared" si="4"/>
        <v>0.99812343191662101</v>
      </c>
      <c r="W61" s="26">
        <v>58</v>
      </c>
      <c r="X61" s="9">
        <f t="shared" si="8"/>
        <v>-8.2251142288797333E-3</v>
      </c>
      <c r="Y61" s="5">
        <f t="shared" si="5"/>
        <v>6.7652504078119844E-5</v>
      </c>
      <c r="AD61" s="15">
        <f t="shared" si="6"/>
        <v>8.2251142288797333E-3</v>
      </c>
    </row>
    <row r="62" spans="1:30" x14ac:dyDescent="0.35">
      <c r="A62" s="29">
        <v>42783</v>
      </c>
      <c r="B62" s="9">
        <v>323.86999500000002</v>
      </c>
      <c r="C62" s="9">
        <v>327.10000600000001</v>
      </c>
      <c r="D62" s="9">
        <v>319.72000100000002</v>
      </c>
      <c r="E62" s="9">
        <v>324.42999300000002</v>
      </c>
      <c r="F62" s="9">
        <v>324.42999300000002</v>
      </c>
      <c r="G62" s="5">
        <v>5821400</v>
      </c>
      <c r="I62" s="27">
        <v>59</v>
      </c>
      <c r="J62" s="9">
        <f t="shared" si="2"/>
        <v>-9.245943306581642E-5</v>
      </c>
      <c r="K62" s="5">
        <f t="shared" si="3"/>
        <v>0.99990754056693421</v>
      </c>
      <c r="M62" s="27">
        <v>59</v>
      </c>
      <c r="N62" s="9">
        <f t="shared" si="7"/>
        <v>-9.2455158824120679E-5</v>
      </c>
      <c r="O62" s="5">
        <f t="shared" si="4"/>
        <v>0.99990754484117583</v>
      </c>
      <c r="W62" s="27">
        <v>59</v>
      </c>
      <c r="X62" s="9">
        <f t="shared" si="8"/>
        <v>-6.4392426187928325E-3</v>
      </c>
      <c r="Y62" s="5">
        <f t="shared" si="5"/>
        <v>4.1463845503677975E-5</v>
      </c>
      <c r="AD62" s="15">
        <f t="shared" si="6"/>
        <v>6.4392426187928325E-3</v>
      </c>
    </row>
    <row r="63" spans="1:30" x14ac:dyDescent="0.35">
      <c r="A63" s="29">
        <v>42790</v>
      </c>
      <c r="B63" s="9">
        <v>324.38000499999998</v>
      </c>
      <c r="C63" s="9">
        <v>328.70001200000002</v>
      </c>
      <c r="D63" s="9">
        <v>320.25</v>
      </c>
      <c r="E63" s="9">
        <v>323.95001200000002</v>
      </c>
      <c r="F63" s="9">
        <v>323.95001200000002</v>
      </c>
      <c r="G63" s="5">
        <v>5761300</v>
      </c>
      <c r="I63" s="27">
        <v>60</v>
      </c>
      <c r="J63" s="9">
        <f t="shared" si="2"/>
        <v>-1.4805548720715307E-3</v>
      </c>
      <c r="K63" s="5">
        <f t="shared" si="3"/>
        <v>0.99851944512792845</v>
      </c>
      <c r="M63" s="27">
        <v>60</v>
      </c>
      <c r="N63" s="9">
        <f t="shared" si="7"/>
        <v>-1.479459391413325E-3</v>
      </c>
      <c r="O63" s="5">
        <f t="shared" si="4"/>
        <v>0.99852054060858664</v>
      </c>
      <c r="W63" s="27">
        <v>60</v>
      </c>
      <c r="X63" s="9">
        <f t="shared" si="8"/>
        <v>-7.8273380577985469E-3</v>
      </c>
      <c r="Y63" s="5">
        <f t="shared" si="5"/>
        <v>6.126722107106153E-5</v>
      </c>
      <c r="AD63" s="15">
        <f t="shared" si="6"/>
        <v>7.8273380577985469E-3</v>
      </c>
    </row>
    <row r="64" spans="1:30" x14ac:dyDescent="0.35">
      <c r="A64" s="29">
        <v>42797</v>
      </c>
      <c r="B64" s="9">
        <v>323.57000699999998</v>
      </c>
      <c r="C64" s="9">
        <v>327.040009</v>
      </c>
      <c r="D64" s="9">
        <v>319.45001200000002</v>
      </c>
      <c r="E64" s="9">
        <v>323.14001500000001</v>
      </c>
      <c r="F64" s="9">
        <v>323.14001500000001</v>
      </c>
      <c r="G64" s="5">
        <v>4940100</v>
      </c>
      <c r="I64" s="26">
        <v>61</v>
      </c>
      <c r="J64" s="9">
        <f t="shared" si="2"/>
        <v>-2.5035076705272122E-3</v>
      </c>
      <c r="K64" s="5">
        <f t="shared" si="3"/>
        <v>0.99749649232947279</v>
      </c>
      <c r="M64" s="26">
        <v>61</v>
      </c>
      <c r="N64" s="9">
        <f t="shared" si="7"/>
        <v>-2.5003765087065651E-3</v>
      </c>
      <c r="O64" s="5">
        <f t="shared" si="4"/>
        <v>0.9974996234912934</v>
      </c>
      <c r="W64" s="26">
        <v>61</v>
      </c>
      <c r="X64" s="9">
        <f t="shared" si="8"/>
        <v>-8.8502908562542275E-3</v>
      </c>
      <c r="Y64" s="5">
        <f t="shared" si="5"/>
        <v>7.8327648240297186E-5</v>
      </c>
      <c r="AD64" s="15">
        <f t="shared" si="6"/>
        <v>8.8502908562542275E-3</v>
      </c>
    </row>
    <row r="65" spans="1:30" x14ac:dyDescent="0.35">
      <c r="A65" s="29">
        <v>42804</v>
      </c>
      <c r="B65" s="9">
        <v>325.57000699999998</v>
      </c>
      <c r="C65" s="9">
        <v>326.89001500000001</v>
      </c>
      <c r="D65" s="9">
        <v>322.73998999999998</v>
      </c>
      <c r="E65" s="9">
        <v>323.72000100000002</v>
      </c>
      <c r="F65" s="9">
        <v>323.72000100000002</v>
      </c>
      <c r="G65" s="5">
        <v>3862600</v>
      </c>
      <c r="I65" s="26">
        <v>62</v>
      </c>
      <c r="J65" s="9">
        <f t="shared" si="2"/>
        <v>1.7932354483986552E-3</v>
      </c>
      <c r="K65" s="5">
        <f t="shared" si="3"/>
        <v>1.0017932354483987</v>
      </c>
      <c r="M65" s="26">
        <v>62</v>
      </c>
      <c r="N65" s="9">
        <f t="shared" si="7"/>
        <v>1.7948442565988599E-3</v>
      </c>
      <c r="O65" s="5">
        <f t="shared" si="4"/>
        <v>1.0017948442565989</v>
      </c>
      <c r="W65" s="26">
        <v>62</v>
      </c>
      <c r="X65" s="9">
        <f t="shared" si="8"/>
        <v>-4.5535477373283614E-3</v>
      </c>
      <c r="Y65" s="5">
        <f t="shared" si="5"/>
        <v>2.0734796996128238E-5</v>
      </c>
      <c r="AD65" s="15">
        <f t="shared" si="6"/>
        <v>4.5535477373283614E-3</v>
      </c>
    </row>
    <row r="66" spans="1:30" x14ac:dyDescent="0.35">
      <c r="A66" s="29">
        <v>42811</v>
      </c>
      <c r="B66" s="9">
        <v>324.95001200000002</v>
      </c>
      <c r="C66" s="9">
        <v>326.75</v>
      </c>
      <c r="D66" s="9">
        <v>318.92999300000002</v>
      </c>
      <c r="E66" s="9">
        <v>323.61999500000002</v>
      </c>
      <c r="F66" s="9">
        <v>323.61999500000002</v>
      </c>
      <c r="G66" s="5">
        <v>4809700</v>
      </c>
      <c r="I66" s="26">
        <v>63</v>
      </c>
      <c r="J66" s="9">
        <f t="shared" si="2"/>
        <v>-3.0897519514800465E-4</v>
      </c>
      <c r="K66" s="5">
        <f t="shared" si="3"/>
        <v>0.99969102480485195</v>
      </c>
      <c r="M66" s="26">
        <v>63</v>
      </c>
      <c r="N66" s="9">
        <f t="shared" si="7"/>
        <v>-3.0892746722809873E-4</v>
      </c>
      <c r="O66" s="5">
        <f t="shared" si="4"/>
        <v>0.9996910725327719</v>
      </c>
      <c r="W66" s="26">
        <v>63</v>
      </c>
      <c r="X66" s="9">
        <f t="shared" si="8"/>
        <v>-6.6557583808750211E-3</v>
      </c>
      <c r="Y66" s="5">
        <f t="shared" si="5"/>
        <v>4.4299119624588085E-5</v>
      </c>
      <c r="AD66" s="15">
        <f t="shared" si="6"/>
        <v>6.6557583808750211E-3</v>
      </c>
    </row>
    <row r="67" spans="1:30" x14ac:dyDescent="0.35">
      <c r="A67" s="29">
        <v>42818</v>
      </c>
      <c r="B67" s="9">
        <v>324.94000199999999</v>
      </c>
      <c r="C67" s="9">
        <v>328.54998799999998</v>
      </c>
      <c r="D67" s="9">
        <v>319.60998499999999</v>
      </c>
      <c r="E67" s="9">
        <v>328.11999500000002</v>
      </c>
      <c r="F67" s="9">
        <v>328.11999500000002</v>
      </c>
      <c r="G67" s="5">
        <v>5462600</v>
      </c>
      <c r="I67" s="27">
        <v>64</v>
      </c>
      <c r="J67" s="9">
        <f t="shared" si="2"/>
        <v>1.3809407374779075E-2</v>
      </c>
      <c r="K67" s="5">
        <f t="shared" si="3"/>
        <v>1.013809407374779</v>
      </c>
      <c r="M67" s="27">
        <v>64</v>
      </c>
      <c r="N67" s="9">
        <f t="shared" si="7"/>
        <v>1.3905197668642198E-2</v>
      </c>
      <c r="O67" s="5">
        <f t="shared" si="4"/>
        <v>1.0139051976686422</v>
      </c>
      <c r="W67" s="27">
        <v>64</v>
      </c>
      <c r="X67" s="9">
        <f t="shared" si="8"/>
        <v>0</v>
      </c>
      <c r="Y67" s="5">
        <f t="shared" si="5"/>
        <v>0</v>
      </c>
      <c r="AD67" s="15">
        <f t="shared" si="6"/>
        <v>7.4626241890520589E-3</v>
      </c>
    </row>
    <row r="68" spans="1:30" x14ac:dyDescent="0.35">
      <c r="A68" s="29">
        <v>42825</v>
      </c>
      <c r="B68" s="9">
        <v>326.73001099999999</v>
      </c>
      <c r="C68" s="9">
        <v>338.75</v>
      </c>
      <c r="D68" s="9">
        <v>325.01998900000001</v>
      </c>
      <c r="E68" s="9">
        <v>336.79998799999998</v>
      </c>
      <c r="F68" s="9">
        <v>336.79998799999998</v>
      </c>
      <c r="G68" s="5">
        <v>6963900</v>
      </c>
      <c r="I68" s="27">
        <v>65</v>
      </c>
      <c r="J68" s="9">
        <f t="shared" si="2"/>
        <v>2.6109866842495767E-2</v>
      </c>
      <c r="K68" s="5">
        <f t="shared" si="3"/>
        <v>1.0261098668424957</v>
      </c>
      <c r="M68" s="27">
        <v>65</v>
      </c>
      <c r="N68" s="9">
        <f t="shared" ref="N68:N99" si="9">(F68-F67)/F67</f>
        <v>2.645371550734044E-2</v>
      </c>
      <c r="O68" s="5">
        <f t="shared" si="4"/>
        <v>1.0264537155073405</v>
      </c>
      <c r="W68" s="27">
        <v>65</v>
      </c>
      <c r="X68" s="9">
        <f t="shared" ref="X68:X99" si="10">IF(J68&lt;$R$3,(J68-$R$3),0)</f>
        <v>0</v>
      </c>
      <c r="Y68" s="5">
        <f t="shared" si="5"/>
        <v>0</v>
      </c>
      <c r="AD68" s="15">
        <f t="shared" si="6"/>
        <v>1.9763083656768751E-2</v>
      </c>
    </row>
    <row r="69" spans="1:30" x14ac:dyDescent="0.35">
      <c r="A69" s="29">
        <v>42832</v>
      </c>
      <c r="B69" s="9">
        <v>337.67001299999998</v>
      </c>
      <c r="C69" s="9">
        <v>338.51001000000002</v>
      </c>
      <c r="D69" s="9">
        <v>328</v>
      </c>
      <c r="E69" s="9">
        <v>330</v>
      </c>
      <c r="F69" s="9">
        <v>330</v>
      </c>
      <c r="G69" s="5">
        <v>5104200</v>
      </c>
      <c r="I69" s="26">
        <v>66</v>
      </c>
      <c r="J69" s="9">
        <f t="shared" ref="J69:J107" si="11">LN(F69/F68)</f>
        <v>-2.0396592278191423E-2</v>
      </c>
      <c r="K69" s="5">
        <f t="shared" ref="K69:K107" si="12">J69+1</f>
        <v>0.97960340772180854</v>
      </c>
      <c r="M69" s="26">
        <v>66</v>
      </c>
      <c r="N69" s="9">
        <f t="shared" si="9"/>
        <v>-2.0189988842873669E-2</v>
      </c>
      <c r="O69" s="5">
        <f t="shared" ref="O69:O107" si="13">N69+1</f>
        <v>0.97981001115712629</v>
      </c>
      <c r="W69" s="26">
        <v>66</v>
      </c>
      <c r="X69" s="9">
        <f t="shared" si="10"/>
        <v>-2.6743375463918438E-2</v>
      </c>
      <c r="Y69" s="5">
        <f t="shared" ref="Y69:Y107" si="14">X69^2</f>
        <v>7.1520813120411468E-4</v>
      </c>
      <c r="AD69" s="15">
        <f t="shared" ref="AD69:AD107" si="15">ABS(J69-$R$3)</f>
        <v>2.6743375463918438E-2</v>
      </c>
    </row>
    <row r="70" spans="1:30" x14ac:dyDescent="0.35">
      <c r="A70" s="29">
        <v>42839</v>
      </c>
      <c r="B70" s="9">
        <v>331.73001099999999</v>
      </c>
      <c r="C70" s="9">
        <v>337.04998799999998</v>
      </c>
      <c r="D70" s="9">
        <v>325.95001200000002</v>
      </c>
      <c r="E70" s="9">
        <v>335.58999599999999</v>
      </c>
      <c r="F70" s="9">
        <v>335.58999599999999</v>
      </c>
      <c r="G70" s="5">
        <v>4021900</v>
      </c>
      <c r="I70" s="26">
        <v>67</v>
      </c>
      <c r="J70" s="9">
        <f t="shared" si="11"/>
        <v>1.6797510391437349E-2</v>
      </c>
      <c r="K70" s="5">
        <f t="shared" si="12"/>
        <v>1.0167975103914373</v>
      </c>
      <c r="M70" s="26">
        <v>67</v>
      </c>
      <c r="N70" s="9">
        <f t="shared" si="9"/>
        <v>1.6939381818181772E-2</v>
      </c>
      <c r="O70" s="5">
        <f t="shared" si="13"/>
        <v>1.0169393818181818</v>
      </c>
      <c r="W70" s="26">
        <v>67</v>
      </c>
      <c r="X70" s="9">
        <f t="shared" si="10"/>
        <v>0</v>
      </c>
      <c r="Y70" s="5">
        <f t="shared" si="14"/>
        <v>0</v>
      </c>
      <c r="AD70" s="15">
        <f t="shared" si="15"/>
        <v>1.0450727205710334E-2</v>
      </c>
    </row>
    <row r="71" spans="1:30" x14ac:dyDescent="0.35">
      <c r="A71" s="29">
        <v>42846</v>
      </c>
      <c r="B71" s="9">
        <v>336.44000199999999</v>
      </c>
      <c r="C71" s="9">
        <v>350.38000499999998</v>
      </c>
      <c r="D71" s="9">
        <v>335.73998999999998</v>
      </c>
      <c r="E71" s="9">
        <v>348.79998799999998</v>
      </c>
      <c r="F71" s="9">
        <v>348.79998799999998</v>
      </c>
      <c r="G71" s="5">
        <v>5996600</v>
      </c>
      <c r="I71" s="26">
        <v>68</v>
      </c>
      <c r="J71" s="9">
        <f t="shared" si="11"/>
        <v>3.8608492779190984E-2</v>
      </c>
      <c r="K71" s="5">
        <f t="shared" si="12"/>
        <v>1.038608492779191</v>
      </c>
      <c r="M71" s="26">
        <v>68</v>
      </c>
      <c r="N71" s="9">
        <f t="shared" si="9"/>
        <v>3.9363485674346506E-2</v>
      </c>
      <c r="O71" s="5">
        <f t="shared" si="13"/>
        <v>1.0393634856743466</v>
      </c>
      <c r="W71" s="26">
        <v>68</v>
      </c>
      <c r="X71" s="9">
        <f t="shared" si="10"/>
        <v>0</v>
      </c>
      <c r="Y71" s="5">
        <f t="shared" si="14"/>
        <v>0</v>
      </c>
      <c r="AD71" s="15">
        <f t="shared" si="15"/>
        <v>3.2261709593463965E-2</v>
      </c>
    </row>
    <row r="72" spans="1:30" x14ac:dyDescent="0.35">
      <c r="A72" s="29">
        <v>42853</v>
      </c>
      <c r="B72" s="9">
        <v>349.82998700000002</v>
      </c>
      <c r="C72" s="9">
        <v>349.98998999999998</v>
      </c>
      <c r="D72" s="9">
        <v>321.44000199999999</v>
      </c>
      <c r="E72" s="9">
        <v>322.60000600000001</v>
      </c>
      <c r="F72" s="9">
        <v>322.60000600000001</v>
      </c>
      <c r="G72" s="5">
        <v>11176900</v>
      </c>
      <c r="I72" s="27">
        <v>69</v>
      </c>
      <c r="J72" s="9">
        <f t="shared" si="11"/>
        <v>-7.8085473341161782E-2</v>
      </c>
      <c r="K72" s="5">
        <f t="shared" si="12"/>
        <v>0.92191452665883822</v>
      </c>
      <c r="M72" s="27">
        <v>69</v>
      </c>
      <c r="N72" s="9">
        <f t="shared" si="9"/>
        <v>-7.5114629877796837E-2</v>
      </c>
      <c r="O72" s="5">
        <f t="shared" si="13"/>
        <v>0.92488537012220318</v>
      </c>
      <c r="W72" s="27">
        <v>69</v>
      </c>
      <c r="X72" s="9">
        <f t="shared" si="10"/>
        <v>-8.4432256526888794E-2</v>
      </c>
      <c r="Y72" s="5">
        <f t="shared" si="14"/>
        <v>7.128805942222355E-3</v>
      </c>
      <c r="AD72" s="15">
        <f t="shared" si="15"/>
        <v>8.4432256526888794E-2</v>
      </c>
    </row>
    <row r="73" spans="1:30" x14ac:dyDescent="0.35">
      <c r="A73" s="29">
        <v>42860</v>
      </c>
      <c r="B73" s="9">
        <v>324.60998499999999</v>
      </c>
      <c r="C73" s="9">
        <v>334.86999500000002</v>
      </c>
      <c r="D73" s="9">
        <v>320.11999500000002</v>
      </c>
      <c r="E73" s="9">
        <v>324.60998499999999</v>
      </c>
      <c r="F73" s="9">
        <v>324.60998499999999</v>
      </c>
      <c r="G73" s="5">
        <v>8698900</v>
      </c>
      <c r="I73" s="27">
        <v>70</v>
      </c>
      <c r="J73" s="9">
        <f t="shared" si="11"/>
        <v>6.2112312539277783E-3</v>
      </c>
      <c r="K73" s="5">
        <f t="shared" si="12"/>
        <v>1.0062112312539278</v>
      </c>
      <c r="M73" s="27">
        <v>70</v>
      </c>
      <c r="N73" s="9">
        <f t="shared" si="9"/>
        <v>6.2305609504544985E-3</v>
      </c>
      <c r="O73" s="5">
        <f t="shared" si="13"/>
        <v>1.0062305609504545</v>
      </c>
      <c r="W73" s="27">
        <v>70</v>
      </c>
      <c r="X73" s="9">
        <f t="shared" si="10"/>
        <v>-1.3555193179923784E-4</v>
      </c>
      <c r="Y73" s="5">
        <f t="shared" si="14"/>
        <v>1.8374326214505228E-8</v>
      </c>
      <c r="AD73" s="15">
        <f t="shared" si="15"/>
        <v>1.3555193179923784E-4</v>
      </c>
    </row>
    <row r="74" spans="1:30" x14ac:dyDescent="0.35">
      <c r="A74" s="29">
        <v>42867</v>
      </c>
      <c r="B74" s="9">
        <v>324.79998799999998</v>
      </c>
      <c r="C74" s="9">
        <v>326.60000600000001</v>
      </c>
      <c r="D74" s="9">
        <v>312.48998999999998</v>
      </c>
      <c r="E74" s="9">
        <v>315.88000499999998</v>
      </c>
      <c r="F74" s="9">
        <v>315.88000499999998</v>
      </c>
      <c r="G74" s="5">
        <v>9114600</v>
      </c>
      <c r="I74" s="26">
        <v>71</v>
      </c>
      <c r="J74" s="9">
        <f t="shared" si="11"/>
        <v>-2.7262005085744376E-2</v>
      </c>
      <c r="K74" s="5">
        <f t="shared" si="12"/>
        <v>0.97273799491425561</v>
      </c>
      <c r="M74" s="26">
        <v>71</v>
      </c>
      <c r="N74" s="9">
        <f t="shared" si="9"/>
        <v>-2.689375066512514E-2</v>
      </c>
      <c r="O74" s="5">
        <f t="shared" si="13"/>
        <v>0.97310624933487488</v>
      </c>
      <c r="W74" s="26">
        <v>71</v>
      </c>
      <c r="X74" s="9">
        <f t="shared" si="10"/>
        <v>-3.3608788271471395E-2</v>
      </c>
      <c r="Y74" s="5">
        <f t="shared" si="14"/>
        <v>1.1295506490765933E-3</v>
      </c>
      <c r="AD74" s="15">
        <f t="shared" si="15"/>
        <v>3.3608788271471395E-2</v>
      </c>
    </row>
    <row r="75" spans="1:30" x14ac:dyDescent="0.35">
      <c r="A75" s="29">
        <v>42874</v>
      </c>
      <c r="B75" s="9">
        <v>315.01001000000002</v>
      </c>
      <c r="C75" s="9">
        <v>336.27999899999998</v>
      </c>
      <c r="D75" s="9">
        <v>313.92001299999998</v>
      </c>
      <c r="E75" s="9">
        <v>333.76001000000002</v>
      </c>
      <c r="F75" s="9">
        <v>333.76001000000002</v>
      </c>
      <c r="G75" s="5">
        <v>9175900</v>
      </c>
      <c r="I75" s="26">
        <v>72</v>
      </c>
      <c r="J75" s="9">
        <f t="shared" si="11"/>
        <v>5.5059791315880548E-2</v>
      </c>
      <c r="K75" s="5">
        <f t="shared" si="12"/>
        <v>1.0550597913158806</v>
      </c>
      <c r="M75" s="26">
        <v>72</v>
      </c>
      <c r="N75" s="9">
        <f t="shared" si="9"/>
        <v>5.6603788517731728E-2</v>
      </c>
      <c r="O75" s="5">
        <f t="shared" si="13"/>
        <v>1.0566037885177317</v>
      </c>
      <c r="W75" s="26">
        <v>72</v>
      </c>
      <c r="X75" s="9">
        <f t="shared" si="10"/>
        <v>0</v>
      </c>
      <c r="Y75" s="5">
        <f t="shared" si="14"/>
        <v>0</v>
      </c>
      <c r="AD75" s="15">
        <f t="shared" si="15"/>
        <v>4.8713008130153529E-2</v>
      </c>
    </row>
    <row r="76" spans="1:30" x14ac:dyDescent="0.35">
      <c r="A76" s="29">
        <v>42881</v>
      </c>
      <c r="B76" s="9">
        <v>334.38000499999998</v>
      </c>
      <c r="C76" s="9">
        <v>354.04998799999998</v>
      </c>
      <c r="D76" s="9">
        <v>333.01001000000002</v>
      </c>
      <c r="E76" s="9">
        <v>346.39001500000001</v>
      </c>
      <c r="F76" s="9">
        <v>346.39001500000001</v>
      </c>
      <c r="G76" s="5">
        <v>6391100</v>
      </c>
      <c r="I76" s="26">
        <v>73</v>
      </c>
      <c r="J76" s="9">
        <f t="shared" si="11"/>
        <v>3.7143149441037047E-2</v>
      </c>
      <c r="K76" s="5">
        <f t="shared" si="12"/>
        <v>1.037143149441037</v>
      </c>
      <c r="M76" s="26">
        <v>73</v>
      </c>
      <c r="N76" s="9">
        <f t="shared" si="9"/>
        <v>3.7841576646644941E-2</v>
      </c>
      <c r="O76" s="5">
        <f t="shared" si="13"/>
        <v>1.0378415766466449</v>
      </c>
      <c r="W76" s="26">
        <v>73</v>
      </c>
      <c r="X76" s="9">
        <f t="shared" si="10"/>
        <v>0</v>
      </c>
      <c r="Y76" s="5">
        <f t="shared" si="14"/>
        <v>0</v>
      </c>
      <c r="AD76" s="15">
        <f t="shared" si="15"/>
        <v>3.0796366255310032E-2</v>
      </c>
    </row>
    <row r="77" spans="1:30" x14ac:dyDescent="0.35">
      <c r="A77" s="29">
        <v>42888</v>
      </c>
      <c r="B77" s="9">
        <v>348.10998499999999</v>
      </c>
      <c r="C77" s="9">
        <v>355</v>
      </c>
      <c r="D77" s="9">
        <v>333.38000499999998</v>
      </c>
      <c r="E77" s="9">
        <v>337.45001200000002</v>
      </c>
      <c r="F77" s="9">
        <v>337.45001200000002</v>
      </c>
      <c r="G77" s="5">
        <v>7046600</v>
      </c>
      <c r="I77" s="27">
        <v>74</v>
      </c>
      <c r="J77" s="9">
        <f t="shared" si="11"/>
        <v>-2.6147964464854668E-2</v>
      </c>
      <c r="K77" s="5">
        <f t="shared" si="12"/>
        <v>0.97385203553514532</v>
      </c>
      <c r="M77" s="27">
        <v>74</v>
      </c>
      <c r="N77" s="9">
        <f t="shared" si="9"/>
        <v>-2.5809066696105516E-2</v>
      </c>
      <c r="O77" s="5">
        <f t="shared" si="13"/>
        <v>0.9741909333038945</v>
      </c>
      <c r="W77" s="27">
        <v>74</v>
      </c>
      <c r="X77" s="9">
        <f t="shared" si="10"/>
        <v>-3.2494747650581683E-2</v>
      </c>
      <c r="Y77" s="5">
        <f t="shared" si="14"/>
        <v>1.0559086248749837E-3</v>
      </c>
      <c r="AD77" s="15">
        <f t="shared" si="15"/>
        <v>3.2494747650581683E-2</v>
      </c>
    </row>
    <row r="78" spans="1:30" x14ac:dyDescent="0.35">
      <c r="A78" s="29">
        <v>42895</v>
      </c>
      <c r="B78" s="9">
        <v>338.51001000000002</v>
      </c>
      <c r="C78" s="9">
        <v>344.22000100000002</v>
      </c>
      <c r="D78" s="9">
        <v>329.040009</v>
      </c>
      <c r="E78" s="9">
        <v>338.33999599999999</v>
      </c>
      <c r="F78" s="9">
        <v>338.33999599999999</v>
      </c>
      <c r="G78" s="5">
        <v>6540100</v>
      </c>
      <c r="I78" s="27">
        <v>75</v>
      </c>
      <c r="J78" s="9">
        <f t="shared" si="11"/>
        <v>2.6339084744797154E-3</v>
      </c>
      <c r="K78" s="5">
        <f t="shared" si="12"/>
        <v>1.0026339084744798</v>
      </c>
      <c r="M78" s="27">
        <v>75</v>
      </c>
      <c r="N78" s="9">
        <f t="shared" si="9"/>
        <v>2.6373802588573322E-3</v>
      </c>
      <c r="O78" s="5">
        <f t="shared" si="13"/>
        <v>1.0026373802588573</v>
      </c>
      <c r="W78" s="27">
        <v>75</v>
      </c>
      <c r="X78" s="9">
        <f t="shared" si="10"/>
        <v>-3.7128747112473008E-3</v>
      </c>
      <c r="Y78" s="5">
        <f t="shared" si="14"/>
        <v>1.3785438621419727E-5</v>
      </c>
      <c r="AD78" s="15">
        <f t="shared" si="15"/>
        <v>3.7128747112473008E-3</v>
      </c>
    </row>
    <row r="79" spans="1:30" x14ac:dyDescent="0.35">
      <c r="A79" s="29">
        <v>42902</v>
      </c>
      <c r="B79" s="9">
        <v>335.94000199999999</v>
      </c>
      <c r="C79" s="9">
        <v>345.19000199999999</v>
      </c>
      <c r="D79" s="9">
        <v>329.42999300000002</v>
      </c>
      <c r="E79" s="9">
        <v>334.13000499999998</v>
      </c>
      <c r="F79" s="9">
        <v>334.13000499999998</v>
      </c>
      <c r="G79" s="5">
        <v>8612800</v>
      </c>
      <c r="I79" s="26">
        <v>76</v>
      </c>
      <c r="J79" s="9">
        <f t="shared" si="11"/>
        <v>-1.2521141453957618E-2</v>
      </c>
      <c r="K79" s="5">
        <f t="shared" si="12"/>
        <v>0.98747885854604234</v>
      </c>
      <c r="M79" s="26">
        <v>76</v>
      </c>
      <c r="N79" s="9">
        <f t="shared" si="9"/>
        <v>-1.2443078116014408E-2</v>
      </c>
      <c r="O79" s="5">
        <f t="shared" si="13"/>
        <v>0.98755692188398558</v>
      </c>
      <c r="W79" s="26">
        <v>76</v>
      </c>
      <c r="X79" s="9">
        <f t="shared" si="10"/>
        <v>-1.8867924639684633E-2</v>
      </c>
      <c r="Y79" s="5">
        <f t="shared" si="14"/>
        <v>3.5599858020881849E-4</v>
      </c>
      <c r="AD79" s="15">
        <f t="shared" si="15"/>
        <v>1.8867924639684633E-2</v>
      </c>
    </row>
    <row r="80" spans="1:30" x14ac:dyDescent="0.35">
      <c r="A80" s="29">
        <v>42909</v>
      </c>
      <c r="B80" s="9">
        <v>334.790009</v>
      </c>
      <c r="C80" s="9">
        <v>340.95001200000002</v>
      </c>
      <c r="D80" s="9">
        <v>326.39999399999999</v>
      </c>
      <c r="E80" s="9">
        <v>335.73998999999998</v>
      </c>
      <c r="F80" s="9">
        <v>335.73998999999998</v>
      </c>
      <c r="G80" s="5">
        <v>9029200</v>
      </c>
      <c r="I80" s="26">
        <v>77</v>
      </c>
      <c r="J80" s="9">
        <f t="shared" si="11"/>
        <v>4.806867338553943E-3</v>
      </c>
      <c r="K80" s="5">
        <f t="shared" si="12"/>
        <v>1.004806867338554</v>
      </c>
      <c r="M80" s="26">
        <v>77</v>
      </c>
      <c r="N80" s="9">
        <f t="shared" si="9"/>
        <v>4.8184388588507479E-3</v>
      </c>
      <c r="O80" s="5">
        <f t="shared" si="13"/>
        <v>1.0048184388588508</v>
      </c>
      <c r="W80" s="26">
        <v>77</v>
      </c>
      <c r="X80" s="9">
        <f t="shared" si="10"/>
        <v>-1.5399158471730732E-3</v>
      </c>
      <c r="Y80" s="5">
        <f t="shared" si="14"/>
        <v>2.3713408163747637E-6</v>
      </c>
      <c r="AD80" s="15">
        <f t="shared" si="15"/>
        <v>1.5399158471730732E-3</v>
      </c>
    </row>
    <row r="81" spans="1:30" x14ac:dyDescent="0.35">
      <c r="A81" s="29">
        <v>42916</v>
      </c>
      <c r="B81" s="9">
        <v>338.290009</v>
      </c>
      <c r="C81" s="9">
        <v>339.45001200000002</v>
      </c>
      <c r="D81" s="9">
        <v>328.64999399999999</v>
      </c>
      <c r="E81" s="9">
        <v>332.17999300000002</v>
      </c>
      <c r="F81" s="9">
        <v>332.17999300000002</v>
      </c>
      <c r="G81" s="5">
        <v>4782100</v>
      </c>
      <c r="I81" s="26">
        <v>78</v>
      </c>
      <c r="J81" s="9">
        <f t="shared" si="11"/>
        <v>-1.0660051511374486E-2</v>
      </c>
      <c r="K81" s="5">
        <f t="shared" si="12"/>
        <v>0.9893399484886255</v>
      </c>
      <c r="M81" s="26">
        <v>78</v>
      </c>
      <c r="N81" s="9">
        <f t="shared" si="9"/>
        <v>-1.060343452086227E-2</v>
      </c>
      <c r="O81" s="5">
        <f t="shared" si="13"/>
        <v>0.98939656547913768</v>
      </c>
      <c r="W81" s="26">
        <v>78</v>
      </c>
      <c r="X81" s="9">
        <f t="shared" si="10"/>
        <v>-1.7006834697101503E-2</v>
      </c>
      <c r="Y81" s="5">
        <f t="shared" si="14"/>
        <v>2.8923242641453557E-4</v>
      </c>
      <c r="AD81" s="15">
        <f t="shared" si="15"/>
        <v>1.7006834697101503E-2</v>
      </c>
    </row>
    <row r="82" spans="1:30" x14ac:dyDescent="0.35">
      <c r="A82" s="29">
        <v>42923</v>
      </c>
      <c r="B82" s="9">
        <v>332.07998700000002</v>
      </c>
      <c r="C82" s="9">
        <v>344.82998700000002</v>
      </c>
      <c r="D82" s="9">
        <v>330.57998700000002</v>
      </c>
      <c r="E82" s="9">
        <v>339.040009</v>
      </c>
      <c r="F82" s="9">
        <v>339.040009</v>
      </c>
      <c r="G82" s="5">
        <v>4841200</v>
      </c>
      <c r="I82" s="27">
        <v>79</v>
      </c>
      <c r="J82" s="9">
        <f t="shared" si="11"/>
        <v>2.0441151467588584E-2</v>
      </c>
      <c r="K82" s="5">
        <f t="shared" si="12"/>
        <v>1.0204411514675886</v>
      </c>
      <c r="M82" s="27">
        <v>79</v>
      </c>
      <c r="N82" s="9">
        <f t="shared" si="9"/>
        <v>2.0651502632790929E-2</v>
      </c>
      <c r="O82" s="5">
        <f t="shared" si="13"/>
        <v>1.0206515026327909</v>
      </c>
      <c r="W82" s="27">
        <v>79</v>
      </c>
      <c r="X82" s="9">
        <f t="shared" si="10"/>
        <v>0</v>
      </c>
      <c r="Y82" s="5">
        <f t="shared" si="14"/>
        <v>0</v>
      </c>
      <c r="AD82" s="15">
        <f t="shared" si="15"/>
        <v>1.4094368281861568E-2</v>
      </c>
    </row>
    <row r="83" spans="1:30" x14ac:dyDescent="0.35">
      <c r="A83" s="29">
        <v>42930</v>
      </c>
      <c r="B83" s="9">
        <v>340.79998799999998</v>
      </c>
      <c r="C83" s="9">
        <v>349.67001299999998</v>
      </c>
      <c r="D83" s="9">
        <v>335.790009</v>
      </c>
      <c r="E83" s="9">
        <v>345.29998799999998</v>
      </c>
      <c r="F83" s="9">
        <v>345.29998799999998</v>
      </c>
      <c r="G83" s="5">
        <v>5449400</v>
      </c>
      <c r="I83" s="27">
        <v>80</v>
      </c>
      <c r="J83" s="9">
        <f t="shared" si="11"/>
        <v>1.8295448578027798E-2</v>
      </c>
      <c r="K83" s="5">
        <f t="shared" si="12"/>
        <v>1.0182954485780278</v>
      </c>
      <c r="M83" s="27">
        <v>80</v>
      </c>
      <c r="N83" s="9">
        <f t="shared" si="9"/>
        <v>1.8463835635398378E-2</v>
      </c>
      <c r="O83" s="5">
        <f t="shared" si="13"/>
        <v>1.0184638356353983</v>
      </c>
      <c r="W83" s="27">
        <v>80</v>
      </c>
      <c r="X83" s="9">
        <f t="shared" si="10"/>
        <v>0</v>
      </c>
      <c r="Y83" s="5">
        <f t="shared" si="14"/>
        <v>0</v>
      </c>
      <c r="AD83" s="15">
        <f t="shared" si="15"/>
        <v>1.1948665392300783E-2</v>
      </c>
    </row>
    <row r="84" spans="1:30" x14ac:dyDescent="0.35">
      <c r="A84" s="29">
        <v>42937</v>
      </c>
      <c r="B84" s="9">
        <v>345.29998799999998</v>
      </c>
      <c r="C84" s="9">
        <v>370.959991</v>
      </c>
      <c r="D84" s="9">
        <v>345.25</v>
      </c>
      <c r="E84" s="9">
        <v>366.89999399999999</v>
      </c>
      <c r="F84" s="9">
        <v>366.89999399999999</v>
      </c>
      <c r="G84" s="5">
        <v>9513800</v>
      </c>
      <c r="I84" s="26">
        <v>81</v>
      </c>
      <c r="J84" s="9">
        <f t="shared" si="11"/>
        <v>6.0675745364449592E-2</v>
      </c>
      <c r="K84" s="5">
        <f t="shared" si="12"/>
        <v>1.0606757453644495</v>
      </c>
      <c r="M84" s="26">
        <v>81</v>
      </c>
      <c r="N84" s="9">
        <f t="shared" si="9"/>
        <v>6.255432015827353E-2</v>
      </c>
      <c r="O84" s="5">
        <f t="shared" si="13"/>
        <v>1.0625543201582734</v>
      </c>
      <c r="W84" s="26">
        <v>81</v>
      </c>
      <c r="X84" s="9">
        <f t="shared" si="10"/>
        <v>0</v>
      </c>
      <c r="Y84" s="5">
        <f t="shared" si="14"/>
        <v>0</v>
      </c>
      <c r="AD84" s="15">
        <f t="shared" si="15"/>
        <v>5.4328962178722573E-2</v>
      </c>
    </row>
    <row r="85" spans="1:30" x14ac:dyDescent="0.35">
      <c r="A85" s="29">
        <v>42944</v>
      </c>
      <c r="B85" s="9">
        <v>365.39001500000001</v>
      </c>
      <c r="C85" s="9">
        <v>399.91000400000001</v>
      </c>
      <c r="D85" s="9">
        <v>361</v>
      </c>
      <c r="E85" s="9">
        <v>384.29998799999998</v>
      </c>
      <c r="F85" s="9">
        <v>384.29998799999998</v>
      </c>
      <c r="G85" s="5">
        <v>12524000</v>
      </c>
      <c r="I85" s="26">
        <v>82</v>
      </c>
      <c r="J85" s="9">
        <f t="shared" si="11"/>
        <v>4.6334151337186193E-2</v>
      </c>
      <c r="K85" s="5">
        <f t="shared" si="12"/>
        <v>1.0463341513371862</v>
      </c>
      <c r="M85" s="26">
        <v>82</v>
      </c>
      <c r="N85" s="9">
        <f t="shared" si="9"/>
        <v>4.7424350734658213E-2</v>
      </c>
      <c r="O85" s="5">
        <f t="shared" si="13"/>
        <v>1.0474243507346581</v>
      </c>
      <c r="W85" s="26">
        <v>82</v>
      </c>
      <c r="X85" s="9">
        <f t="shared" si="10"/>
        <v>0</v>
      </c>
      <c r="Y85" s="5">
        <f t="shared" si="14"/>
        <v>0</v>
      </c>
      <c r="AD85" s="15">
        <f t="shared" si="15"/>
        <v>3.9987368151459174E-2</v>
      </c>
    </row>
    <row r="86" spans="1:30" x14ac:dyDescent="0.35">
      <c r="A86" s="29">
        <v>42951</v>
      </c>
      <c r="B86" s="9">
        <v>385</v>
      </c>
      <c r="C86" s="9">
        <v>408.82998700000002</v>
      </c>
      <c r="D86" s="9">
        <v>378.26001000000002</v>
      </c>
      <c r="E86" s="9">
        <v>398.67999300000002</v>
      </c>
      <c r="F86" s="9">
        <v>398.67999300000002</v>
      </c>
      <c r="G86" s="5">
        <v>9968100</v>
      </c>
      <c r="I86" s="26">
        <v>83</v>
      </c>
      <c r="J86" s="9">
        <f t="shared" si="11"/>
        <v>3.6735606196121526E-2</v>
      </c>
      <c r="K86" s="5">
        <f t="shared" si="12"/>
        <v>1.0367356061961215</v>
      </c>
      <c r="M86" s="26">
        <v>83</v>
      </c>
      <c r="N86" s="9">
        <f t="shared" si="9"/>
        <v>3.7418697499412984E-2</v>
      </c>
      <c r="O86" s="5">
        <f t="shared" si="13"/>
        <v>1.0374186974994131</v>
      </c>
      <c r="W86" s="26">
        <v>83</v>
      </c>
      <c r="X86" s="9">
        <f t="shared" si="10"/>
        <v>0</v>
      </c>
      <c r="Y86" s="5">
        <f t="shared" si="14"/>
        <v>0</v>
      </c>
      <c r="AD86" s="15">
        <f t="shared" si="15"/>
        <v>3.038882301039451E-2</v>
      </c>
    </row>
    <row r="87" spans="1:30" x14ac:dyDescent="0.35">
      <c r="A87" s="29">
        <v>42958</v>
      </c>
      <c r="B87" s="9">
        <v>400.07998700000002</v>
      </c>
      <c r="C87" s="9">
        <v>405.32998700000002</v>
      </c>
      <c r="D87" s="9">
        <v>392.60000600000001</v>
      </c>
      <c r="E87" s="9">
        <v>393.35998499999999</v>
      </c>
      <c r="F87" s="9">
        <v>393.35998499999999</v>
      </c>
      <c r="G87" s="5">
        <v>10416100</v>
      </c>
      <c r="I87" s="27">
        <v>84</v>
      </c>
      <c r="J87" s="9">
        <f t="shared" si="11"/>
        <v>-1.3433887570638891E-2</v>
      </c>
      <c r="K87" s="5">
        <f t="shared" si="12"/>
        <v>0.9865661124293611</v>
      </c>
      <c r="M87" s="27">
        <v>84</v>
      </c>
      <c r="N87" s="9">
        <f t="shared" si="9"/>
        <v>-1.3344055617057336E-2</v>
      </c>
      <c r="O87" s="5">
        <f t="shared" si="13"/>
        <v>0.98665594438294268</v>
      </c>
      <c r="W87" s="27">
        <v>84</v>
      </c>
      <c r="X87" s="9">
        <f t="shared" si="10"/>
        <v>-1.9780670756365908E-2</v>
      </c>
      <c r="Y87" s="5">
        <f t="shared" si="14"/>
        <v>3.9127493557174941E-4</v>
      </c>
      <c r="AD87" s="15">
        <f t="shared" si="15"/>
        <v>1.9780670756365908E-2</v>
      </c>
    </row>
    <row r="88" spans="1:30" x14ac:dyDescent="0.35">
      <c r="A88" s="29">
        <v>42965</v>
      </c>
      <c r="B88" s="9">
        <v>391.52999899999998</v>
      </c>
      <c r="C88" s="9">
        <v>399.98998999999998</v>
      </c>
      <c r="D88" s="9">
        <v>384.23998999999998</v>
      </c>
      <c r="E88" s="9">
        <v>389.23001099999999</v>
      </c>
      <c r="F88" s="9">
        <v>389.23001099999999</v>
      </c>
      <c r="G88" s="5">
        <v>5950300</v>
      </c>
      <c r="I88" s="27">
        <v>85</v>
      </c>
      <c r="J88" s="9">
        <f t="shared" si="11"/>
        <v>-1.0554728176313663E-2</v>
      </c>
      <c r="K88" s="5">
        <f t="shared" si="12"/>
        <v>0.98944527182368636</v>
      </c>
      <c r="M88" s="27">
        <v>85</v>
      </c>
      <c r="N88" s="9">
        <f t="shared" si="9"/>
        <v>-1.049922248700514E-2</v>
      </c>
      <c r="O88" s="5">
        <f t="shared" si="13"/>
        <v>0.98950077751299481</v>
      </c>
      <c r="W88" s="27">
        <v>85</v>
      </c>
      <c r="X88" s="9">
        <f t="shared" si="10"/>
        <v>-1.690151136204068E-2</v>
      </c>
      <c r="Y88" s="5">
        <f t="shared" si="14"/>
        <v>2.856610863211902E-4</v>
      </c>
      <c r="AD88" s="15">
        <f t="shared" si="15"/>
        <v>1.690151136204068E-2</v>
      </c>
    </row>
    <row r="89" spans="1:30" x14ac:dyDescent="0.35">
      <c r="A89" s="29">
        <v>42972</v>
      </c>
      <c r="B89" s="9">
        <v>391.42001299999998</v>
      </c>
      <c r="C89" s="9">
        <v>398.88000499999998</v>
      </c>
      <c r="D89" s="9">
        <v>385.55999800000001</v>
      </c>
      <c r="E89" s="9">
        <v>398.540009</v>
      </c>
      <c r="F89" s="9">
        <v>398.540009</v>
      </c>
      <c r="G89" s="5">
        <v>5740300</v>
      </c>
      <c r="I89" s="26">
        <v>86</v>
      </c>
      <c r="J89" s="9">
        <f t="shared" si="11"/>
        <v>2.3637435392501967E-2</v>
      </c>
      <c r="K89" s="5">
        <f t="shared" si="12"/>
        <v>1.023637435392502</v>
      </c>
      <c r="M89" s="26">
        <v>86</v>
      </c>
      <c r="N89" s="9">
        <f t="shared" si="9"/>
        <v>2.3919013788482019E-2</v>
      </c>
      <c r="O89" s="5">
        <f t="shared" si="13"/>
        <v>1.0239190137884819</v>
      </c>
      <c r="W89" s="26">
        <v>86</v>
      </c>
      <c r="X89" s="9">
        <f t="shared" si="10"/>
        <v>0</v>
      </c>
      <c r="Y89" s="5">
        <f t="shared" si="14"/>
        <v>0</v>
      </c>
      <c r="AD89" s="15">
        <f t="shared" si="15"/>
        <v>1.7290652206774951E-2</v>
      </c>
    </row>
    <row r="90" spans="1:30" x14ac:dyDescent="0.35">
      <c r="A90" s="29">
        <v>42979</v>
      </c>
      <c r="B90" s="9">
        <v>398.92999300000002</v>
      </c>
      <c r="C90" s="9">
        <v>404.72000100000002</v>
      </c>
      <c r="D90" s="9">
        <v>387.89001500000001</v>
      </c>
      <c r="E90" s="9">
        <v>395.64001500000001</v>
      </c>
      <c r="F90" s="9">
        <v>395.64001500000001</v>
      </c>
      <c r="G90" s="5">
        <v>6896300</v>
      </c>
      <c r="I90" s="26">
        <v>87</v>
      </c>
      <c r="J90" s="9">
        <f t="shared" si="11"/>
        <v>-7.3031474019699073E-3</v>
      </c>
      <c r="K90" s="5">
        <f t="shared" si="12"/>
        <v>0.99269685259803009</v>
      </c>
      <c r="M90" s="26">
        <v>87</v>
      </c>
      <c r="N90" s="9">
        <f t="shared" si="9"/>
        <v>-7.2765442226905563E-3</v>
      </c>
      <c r="O90" s="5">
        <f t="shared" si="13"/>
        <v>0.99272345577730947</v>
      </c>
      <c r="W90" s="26">
        <v>87</v>
      </c>
      <c r="X90" s="9">
        <f t="shared" si="10"/>
        <v>-1.3649930587696923E-2</v>
      </c>
      <c r="Y90" s="5">
        <f t="shared" si="14"/>
        <v>1.8632060504894407E-4</v>
      </c>
      <c r="AD90" s="15">
        <f t="shared" si="15"/>
        <v>1.3649930587696923E-2</v>
      </c>
    </row>
    <row r="91" spans="1:30" x14ac:dyDescent="0.35">
      <c r="A91" s="29">
        <v>42986</v>
      </c>
      <c r="B91" s="9">
        <v>394.63000499999998</v>
      </c>
      <c r="C91" s="9">
        <v>397.39001500000001</v>
      </c>
      <c r="D91" s="9">
        <v>374.70001200000002</v>
      </c>
      <c r="E91" s="9">
        <v>376</v>
      </c>
      <c r="F91" s="9">
        <v>376</v>
      </c>
      <c r="G91" s="5">
        <v>10906500</v>
      </c>
      <c r="I91" s="26">
        <v>88</v>
      </c>
      <c r="J91" s="9">
        <f t="shared" si="11"/>
        <v>-5.0915601394999302E-2</v>
      </c>
      <c r="K91" s="5">
        <f t="shared" si="12"/>
        <v>0.94908439860500071</v>
      </c>
      <c r="M91" s="26">
        <v>88</v>
      </c>
      <c r="N91" s="9">
        <f t="shared" si="9"/>
        <v>-4.9641123888846291E-2</v>
      </c>
      <c r="O91" s="5">
        <f t="shared" si="13"/>
        <v>0.95035887611115366</v>
      </c>
      <c r="W91" s="26">
        <v>88</v>
      </c>
      <c r="X91" s="9">
        <f t="shared" si="10"/>
        <v>-5.7262384580726321E-2</v>
      </c>
      <c r="Y91" s="5">
        <f t="shared" si="14"/>
        <v>3.2789806878710036E-3</v>
      </c>
      <c r="AD91" s="15">
        <f t="shared" si="15"/>
        <v>5.7262384580726321E-2</v>
      </c>
    </row>
    <row r="92" spans="1:30" x14ac:dyDescent="0.35">
      <c r="A92" s="29">
        <v>42993</v>
      </c>
      <c r="B92" s="9">
        <v>375.91000400000001</v>
      </c>
      <c r="C92" s="9">
        <v>377.41000400000001</v>
      </c>
      <c r="D92" s="9">
        <v>359.08999599999999</v>
      </c>
      <c r="E92" s="9">
        <v>361.07998700000002</v>
      </c>
      <c r="F92" s="9">
        <v>361.07998700000002</v>
      </c>
      <c r="G92" s="5">
        <v>14973700</v>
      </c>
      <c r="I92" s="27">
        <v>89</v>
      </c>
      <c r="J92" s="9">
        <f t="shared" si="11"/>
        <v>-4.0489638963042793E-2</v>
      </c>
      <c r="K92" s="5">
        <f t="shared" si="12"/>
        <v>0.95951036103695719</v>
      </c>
      <c r="M92" s="27">
        <v>89</v>
      </c>
      <c r="N92" s="9">
        <f t="shared" si="9"/>
        <v>-3.968088563829783E-2</v>
      </c>
      <c r="O92" s="5">
        <f t="shared" si="13"/>
        <v>0.96031911436170214</v>
      </c>
      <c r="W92" s="27">
        <v>89</v>
      </c>
      <c r="X92" s="9">
        <f t="shared" si="10"/>
        <v>-4.6836422148769812E-2</v>
      </c>
      <c r="Y92" s="5">
        <f t="shared" si="14"/>
        <v>2.1936504396977753E-3</v>
      </c>
      <c r="AD92" s="15">
        <f t="shared" si="15"/>
        <v>4.6836422148769812E-2</v>
      </c>
    </row>
    <row r="93" spans="1:30" x14ac:dyDescent="0.35">
      <c r="A93" s="29">
        <v>43000</v>
      </c>
      <c r="B93" s="9">
        <v>359.540009</v>
      </c>
      <c r="C93" s="9">
        <v>365.5</v>
      </c>
      <c r="D93" s="9">
        <v>356.10998499999999</v>
      </c>
      <c r="E93" s="9">
        <v>360.95001200000002</v>
      </c>
      <c r="F93" s="9">
        <v>360.95001200000002</v>
      </c>
      <c r="G93" s="5">
        <v>9420700</v>
      </c>
      <c r="I93" s="27">
        <v>90</v>
      </c>
      <c r="J93" s="9">
        <f t="shared" si="11"/>
        <v>-3.6002659608035641E-4</v>
      </c>
      <c r="K93" s="5">
        <f t="shared" si="12"/>
        <v>0.99963997340391963</v>
      </c>
      <c r="M93" s="27">
        <v>90</v>
      </c>
      <c r="N93" s="9">
        <f t="shared" si="9"/>
        <v>-3.5996179428244445E-4</v>
      </c>
      <c r="O93" s="5">
        <f t="shared" si="13"/>
        <v>0.99964003820571756</v>
      </c>
      <c r="W93" s="27">
        <v>90</v>
      </c>
      <c r="X93" s="9">
        <f t="shared" si="10"/>
        <v>-6.7068097818073725E-3</v>
      </c>
      <c r="Y93" s="5">
        <f t="shared" si="14"/>
        <v>4.4981297449347056E-5</v>
      </c>
      <c r="AD93" s="15">
        <f t="shared" si="15"/>
        <v>6.7068097818073725E-3</v>
      </c>
    </row>
    <row r="94" spans="1:30" x14ac:dyDescent="0.35">
      <c r="A94" s="29">
        <v>43007</v>
      </c>
      <c r="B94" s="9">
        <v>359.76998900000001</v>
      </c>
      <c r="C94" s="9">
        <v>374.98998999999998</v>
      </c>
      <c r="D94" s="9">
        <v>357.67999300000002</v>
      </c>
      <c r="E94" s="9">
        <v>369.72000100000002</v>
      </c>
      <c r="F94" s="9">
        <v>369.72000100000002</v>
      </c>
      <c r="G94" s="5">
        <v>6606400</v>
      </c>
      <c r="I94" s="26">
        <v>91</v>
      </c>
      <c r="J94" s="9">
        <f t="shared" si="11"/>
        <v>2.4006487270555158E-2</v>
      </c>
      <c r="K94" s="5">
        <f t="shared" si="12"/>
        <v>1.0240064872705552</v>
      </c>
      <c r="M94" s="26">
        <v>91</v>
      </c>
      <c r="N94" s="9">
        <f t="shared" si="9"/>
        <v>2.4296962760594145E-2</v>
      </c>
      <c r="O94" s="5">
        <f t="shared" si="13"/>
        <v>1.0242969627605942</v>
      </c>
      <c r="W94" s="26">
        <v>91</v>
      </c>
      <c r="X94" s="9">
        <f t="shared" si="10"/>
        <v>0</v>
      </c>
      <c r="Y94" s="5">
        <f t="shared" si="14"/>
        <v>0</v>
      </c>
      <c r="AD94" s="15">
        <f t="shared" si="15"/>
        <v>1.7659704084828143E-2</v>
      </c>
    </row>
    <row r="95" spans="1:30" x14ac:dyDescent="0.35">
      <c r="A95" s="29">
        <v>43014</v>
      </c>
      <c r="B95" s="9">
        <v>370.42001299999998</v>
      </c>
      <c r="C95" s="9">
        <v>370.85000600000001</v>
      </c>
      <c r="D95" s="9">
        <v>352.51001000000002</v>
      </c>
      <c r="E95" s="9">
        <v>355.709991</v>
      </c>
      <c r="F95" s="9">
        <v>355.709991</v>
      </c>
      <c r="G95" s="5">
        <v>7606400</v>
      </c>
      <c r="I95" s="26">
        <v>92</v>
      </c>
      <c r="J95" s="9">
        <f t="shared" si="11"/>
        <v>-3.8630198264747555E-2</v>
      </c>
      <c r="K95" s="5">
        <f t="shared" si="12"/>
        <v>0.96136980173525244</v>
      </c>
      <c r="M95" s="26">
        <v>92</v>
      </c>
      <c r="N95" s="9">
        <f t="shared" si="9"/>
        <v>-3.7893568003100869E-2</v>
      </c>
      <c r="O95" s="5">
        <f t="shared" si="13"/>
        <v>0.96210643199689916</v>
      </c>
      <c r="W95" s="26">
        <v>92</v>
      </c>
      <c r="X95" s="9">
        <f t="shared" si="10"/>
        <v>-4.4976981450474574E-2</v>
      </c>
      <c r="Y95" s="5">
        <f t="shared" si="14"/>
        <v>2.0229288603963338E-3</v>
      </c>
      <c r="AD95" s="15">
        <f t="shared" si="15"/>
        <v>4.4976981450474574E-2</v>
      </c>
    </row>
    <row r="96" spans="1:30" x14ac:dyDescent="0.35">
      <c r="A96" s="29">
        <v>43021</v>
      </c>
      <c r="B96" s="9">
        <v>354.61999500000002</v>
      </c>
      <c r="C96" s="9">
        <v>362.77999899999998</v>
      </c>
      <c r="D96" s="9">
        <v>347.540009</v>
      </c>
      <c r="E96" s="9">
        <v>351.67001299999998</v>
      </c>
      <c r="F96" s="9">
        <v>351.67001299999998</v>
      </c>
      <c r="G96" s="5">
        <v>8366200</v>
      </c>
      <c r="I96" s="26">
        <v>93</v>
      </c>
      <c r="J96" s="9">
        <f t="shared" si="11"/>
        <v>-1.1422493999984682E-2</v>
      </c>
      <c r="K96" s="5">
        <f t="shared" si="12"/>
        <v>0.98857750600001537</v>
      </c>
      <c r="M96" s="26">
        <v>93</v>
      </c>
      <c r="N96" s="9">
        <f t="shared" si="9"/>
        <v>-1.1357504996254151E-2</v>
      </c>
      <c r="O96" s="5">
        <f t="shared" si="13"/>
        <v>0.9886424950037459</v>
      </c>
      <c r="W96" s="26">
        <v>93</v>
      </c>
      <c r="X96" s="9">
        <f t="shared" si="10"/>
        <v>-1.7769277185711699E-2</v>
      </c>
      <c r="Y96" s="5">
        <f t="shared" si="14"/>
        <v>3.1574721170265428E-4</v>
      </c>
      <c r="AD96" s="15">
        <f t="shared" si="15"/>
        <v>1.7769277185711699E-2</v>
      </c>
    </row>
    <row r="97" spans="1:30" x14ac:dyDescent="0.35">
      <c r="A97" s="29">
        <v>43028</v>
      </c>
      <c r="B97" s="9">
        <v>353.83999599999999</v>
      </c>
      <c r="C97" s="9">
        <v>355.5</v>
      </c>
      <c r="D97" s="9">
        <v>312.41000400000001</v>
      </c>
      <c r="E97" s="9">
        <v>316.290009</v>
      </c>
      <c r="F97" s="9">
        <v>316.290009</v>
      </c>
      <c r="G97" s="5">
        <v>17771200</v>
      </c>
      <c r="I97" s="27">
        <v>94</v>
      </c>
      <c r="J97" s="9">
        <f t="shared" si="11"/>
        <v>-0.10603373012472758</v>
      </c>
      <c r="K97" s="5">
        <f t="shared" si="12"/>
        <v>0.89396626987527239</v>
      </c>
      <c r="M97" s="27">
        <v>94</v>
      </c>
      <c r="N97" s="9">
        <f t="shared" si="9"/>
        <v>-0.10060568911799707</v>
      </c>
      <c r="O97" s="5">
        <f t="shared" si="13"/>
        <v>0.89939431088200295</v>
      </c>
      <c r="W97" s="27">
        <v>94</v>
      </c>
      <c r="X97" s="9">
        <f t="shared" si="10"/>
        <v>-0.11238051331045459</v>
      </c>
      <c r="Y97" s="5">
        <f t="shared" si="14"/>
        <v>1.2629379771921263E-2</v>
      </c>
      <c r="AD97" s="15">
        <f t="shared" si="15"/>
        <v>0.11238051331045459</v>
      </c>
    </row>
    <row r="98" spans="1:30" x14ac:dyDescent="0.35">
      <c r="A98" s="29">
        <v>43035</v>
      </c>
      <c r="B98" s="9">
        <v>314.82998700000002</v>
      </c>
      <c r="C98" s="9">
        <v>341.67001299999998</v>
      </c>
      <c r="D98" s="9">
        <v>308.29998799999998</v>
      </c>
      <c r="E98" s="9">
        <v>337.66000400000001</v>
      </c>
      <c r="F98" s="9">
        <v>337.66000400000001</v>
      </c>
      <c r="G98" s="5">
        <v>15069000</v>
      </c>
      <c r="I98" s="27">
        <v>95</v>
      </c>
      <c r="J98" s="9">
        <f t="shared" si="11"/>
        <v>6.5379941183416918E-2</v>
      </c>
      <c r="K98" s="5">
        <f t="shared" si="12"/>
        <v>1.0653799411834168</v>
      </c>
      <c r="M98" s="27">
        <v>95</v>
      </c>
      <c r="N98" s="9">
        <f t="shared" si="9"/>
        <v>6.7564559081599126E-2</v>
      </c>
      <c r="O98" s="5">
        <f t="shared" si="13"/>
        <v>1.0675645590815992</v>
      </c>
      <c r="W98" s="27">
        <v>95</v>
      </c>
      <c r="X98" s="9">
        <f t="shared" si="10"/>
        <v>0</v>
      </c>
      <c r="Y98" s="5">
        <f t="shared" si="14"/>
        <v>0</v>
      </c>
      <c r="AD98" s="15">
        <f t="shared" si="15"/>
        <v>5.9033157997689899E-2</v>
      </c>
    </row>
    <row r="99" spans="1:30" x14ac:dyDescent="0.35">
      <c r="A99" s="29">
        <v>43042</v>
      </c>
      <c r="B99" s="9">
        <v>334.58999599999999</v>
      </c>
      <c r="C99" s="9">
        <v>361.27999899999998</v>
      </c>
      <c r="D99" s="9">
        <v>328</v>
      </c>
      <c r="E99" s="9">
        <v>341.20001200000002</v>
      </c>
      <c r="F99" s="9">
        <v>341.20001200000002</v>
      </c>
      <c r="G99" s="5">
        <v>10640700</v>
      </c>
      <c r="I99" s="26">
        <v>96</v>
      </c>
      <c r="J99" s="9">
        <f t="shared" si="11"/>
        <v>1.0429366892228344E-2</v>
      </c>
      <c r="K99" s="5">
        <f t="shared" si="12"/>
        <v>1.0104293668922284</v>
      </c>
      <c r="M99" s="26">
        <v>96</v>
      </c>
      <c r="N99" s="9">
        <f t="shared" si="9"/>
        <v>1.0483942303098475E-2</v>
      </c>
      <c r="O99" s="5">
        <f t="shared" si="13"/>
        <v>1.0104839423030985</v>
      </c>
      <c r="W99" s="26">
        <v>96</v>
      </c>
      <c r="X99" s="9">
        <f t="shared" si="10"/>
        <v>0</v>
      </c>
      <c r="Y99" s="5">
        <f t="shared" si="14"/>
        <v>0</v>
      </c>
      <c r="AD99" s="15">
        <f t="shared" si="15"/>
        <v>4.0825837065013278E-3</v>
      </c>
    </row>
    <row r="100" spans="1:30" x14ac:dyDescent="0.35">
      <c r="A100" s="29">
        <v>43049</v>
      </c>
      <c r="B100" s="9">
        <v>338.48998999999998</v>
      </c>
      <c r="C100" s="9">
        <v>344</v>
      </c>
      <c r="D100" s="9">
        <v>328.5</v>
      </c>
      <c r="E100" s="9">
        <v>340.63000499999998</v>
      </c>
      <c r="F100" s="9">
        <v>340.63000499999998</v>
      </c>
      <c r="G100" s="5">
        <v>6681800</v>
      </c>
      <c r="I100" s="26">
        <v>97</v>
      </c>
      <c r="J100" s="9">
        <f t="shared" si="11"/>
        <v>-1.6719918999711495E-3</v>
      </c>
      <c r="K100" s="5">
        <f t="shared" si="12"/>
        <v>0.99832800810002886</v>
      </c>
      <c r="M100" s="26">
        <v>97</v>
      </c>
      <c r="N100" s="9">
        <f t="shared" ref="N100:N107" si="16">(F100-F99)/F99</f>
        <v>-1.6705949002136387E-3</v>
      </c>
      <c r="O100" s="5">
        <f t="shared" si="13"/>
        <v>0.9983294050997864</v>
      </c>
      <c r="W100" s="26">
        <v>97</v>
      </c>
      <c r="X100" s="9">
        <f t="shared" ref="X100:X107" si="17">IF(J100&lt;$R$3,(J100-$R$3),0)</f>
        <v>-8.0187750856981661E-3</v>
      </c>
      <c r="Y100" s="5">
        <f t="shared" si="14"/>
        <v>6.4300753875013635E-5</v>
      </c>
      <c r="AD100" s="15">
        <f t="shared" si="15"/>
        <v>8.0187750856981661E-3</v>
      </c>
    </row>
    <row r="101" spans="1:30" x14ac:dyDescent="0.35">
      <c r="A101" s="29">
        <v>43056</v>
      </c>
      <c r="B101" s="9">
        <v>341.38000499999998</v>
      </c>
      <c r="C101" s="9">
        <v>349.540009</v>
      </c>
      <c r="D101" s="9">
        <v>332.44000199999999</v>
      </c>
      <c r="E101" s="9">
        <v>334.26998900000001</v>
      </c>
      <c r="F101" s="9">
        <v>334.26998900000001</v>
      </c>
      <c r="G101" s="5">
        <v>6450500</v>
      </c>
      <c r="I101" s="26">
        <v>98</v>
      </c>
      <c r="J101" s="9">
        <f t="shared" si="11"/>
        <v>-1.8847842150581991E-2</v>
      </c>
      <c r="K101" s="5">
        <f t="shared" si="12"/>
        <v>0.98115215784941801</v>
      </c>
      <c r="M101" s="26">
        <v>98</v>
      </c>
      <c r="N101" s="9">
        <f t="shared" si="16"/>
        <v>-1.8671332256827971E-2</v>
      </c>
      <c r="O101" s="5">
        <f t="shared" si="13"/>
        <v>0.98132866774317207</v>
      </c>
      <c r="W101" s="26">
        <v>98</v>
      </c>
      <c r="X101" s="9">
        <f t="shared" si="17"/>
        <v>-2.5194625336309007E-2</v>
      </c>
      <c r="Y101" s="5">
        <f t="shared" si="14"/>
        <v>6.3476914583698375E-4</v>
      </c>
      <c r="AD101" s="15">
        <f t="shared" si="15"/>
        <v>2.5194625336309007E-2</v>
      </c>
    </row>
    <row r="102" spans="1:30" x14ac:dyDescent="0.35">
      <c r="A102" s="29">
        <v>43063</v>
      </c>
      <c r="B102" s="9">
        <v>333.64001500000001</v>
      </c>
      <c r="C102" s="9">
        <v>335.44000199999999</v>
      </c>
      <c r="D102" s="9">
        <v>317.92999300000002</v>
      </c>
      <c r="E102" s="9">
        <v>326.209991</v>
      </c>
      <c r="F102" s="9">
        <v>326.209991</v>
      </c>
      <c r="G102" s="5">
        <v>11995000</v>
      </c>
      <c r="I102" s="27">
        <v>99</v>
      </c>
      <c r="J102" s="9">
        <f t="shared" si="11"/>
        <v>-2.4407698570282004E-2</v>
      </c>
      <c r="K102" s="5">
        <f t="shared" si="12"/>
        <v>0.97559230142971798</v>
      </c>
      <c r="M102" s="27">
        <v>99</v>
      </c>
      <c r="N102" s="9">
        <f t="shared" si="16"/>
        <v>-2.4112239402981545E-2</v>
      </c>
      <c r="O102" s="5">
        <f t="shared" si="13"/>
        <v>0.97588776059701843</v>
      </c>
      <c r="W102" s="27">
        <v>99</v>
      </c>
      <c r="X102" s="9">
        <f t="shared" si="17"/>
        <v>-3.0754481756009019E-2</v>
      </c>
      <c r="Y102" s="5">
        <f t="shared" si="14"/>
        <v>9.4583814808069165E-4</v>
      </c>
      <c r="AD102" s="15">
        <f t="shared" si="15"/>
        <v>3.0754481756009019E-2</v>
      </c>
    </row>
    <row r="103" spans="1:30" x14ac:dyDescent="0.35">
      <c r="A103" s="29">
        <v>43070</v>
      </c>
      <c r="B103" s="9">
        <v>321.94000199999999</v>
      </c>
      <c r="C103" s="9">
        <v>347.48001099999999</v>
      </c>
      <c r="D103" s="9">
        <v>320.64999399999999</v>
      </c>
      <c r="E103" s="9">
        <v>325.22000100000002</v>
      </c>
      <c r="F103" s="9">
        <v>325.22000100000002</v>
      </c>
      <c r="G103" s="5">
        <v>9927600</v>
      </c>
      <c r="I103" s="27">
        <v>100</v>
      </c>
      <c r="J103" s="9">
        <f t="shared" si="11"/>
        <v>-3.0394386942584183E-3</v>
      </c>
      <c r="K103" s="5">
        <f t="shared" si="12"/>
        <v>0.99696056130574162</v>
      </c>
      <c r="M103" s="27">
        <v>100</v>
      </c>
      <c r="N103" s="9">
        <f t="shared" si="16"/>
        <v>-3.0348242767339936E-3</v>
      </c>
      <c r="O103" s="5">
        <f t="shared" si="13"/>
        <v>0.99696517572326604</v>
      </c>
      <c r="W103" s="27">
        <v>100</v>
      </c>
      <c r="X103" s="9">
        <f t="shared" si="17"/>
        <v>-9.3862218799854354E-3</v>
      </c>
      <c r="Y103" s="5">
        <f t="shared" si="14"/>
        <v>8.8101161180317318E-5</v>
      </c>
      <c r="AD103" s="15">
        <f t="shared" si="15"/>
        <v>9.3862218799854354E-3</v>
      </c>
    </row>
    <row r="104" spans="1:30" x14ac:dyDescent="0.35">
      <c r="A104" s="29">
        <v>43077</v>
      </c>
      <c r="B104" s="9">
        <v>327.82000699999998</v>
      </c>
      <c r="C104" s="9">
        <v>334.14999399999999</v>
      </c>
      <c r="D104" s="9">
        <v>320.70001200000002</v>
      </c>
      <c r="E104" s="9">
        <v>328.67999300000002</v>
      </c>
      <c r="F104" s="9">
        <v>328.67999300000002</v>
      </c>
      <c r="G104" s="5">
        <v>9676100</v>
      </c>
      <c r="I104" s="26">
        <v>101</v>
      </c>
      <c r="J104" s="9">
        <f t="shared" si="11"/>
        <v>1.0582732293258344E-2</v>
      </c>
      <c r="K104" s="5">
        <f t="shared" si="12"/>
        <v>1.0105827322932583</v>
      </c>
      <c r="M104" s="26">
        <v>101</v>
      </c>
      <c r="N104" s="9">
        <f t="shared" si="16"/>
        <v>1.0638927462520976E-2</v>
      </c>
      <c r="O104" s="5">
        <f t="shared" si="13"/>
        <v>1.0106389274625209</v>
      </c>
      <c r="W104" s="26">
        <v>101</v>
      </c>
      <c r="X104" s="9">
        <f t="shared" si="17"/>
        <v>0</v>
      </c>
      <c r="Y104" s="5">
        <f t="shared" si="14"/>
        <v>0</v>
      </c>
      <c r="AD104" s="15">
        <f t="shared" si="15"/>
        <v>4.2359491075313277E-3</v>
      </c>
    </row>
    <row r="105" spans="1:30" x14ac:dyDescent="0.35">
      <c r="A105" s="29">
        <v>43084</v>
      </c>
      <c r="B105" s="9">
        <v>331.98001099999999</v>
      </c>
      <c r="C105" s="9">
        <v>336.82998700000002</v>
      </c>
      <c r="D105" s="9">
        <v>312.52999899999998</v>
      </c>
      <c r="E105" s="9">
        <v>332.94000199999999</v>
      </c>
      <c r="F105" s="9">
        <v>332.94000199999999</v>
      </c>
      <c r="G105" s="5">
        <v>11065900</v>
      </c>
      <c r="I105" s="26">
        <v>102</v>
      </c>
      <c r="J105" s="9">
        <f t="shared" si="11"/>
        <v>1.2877687807276666E-2</v>
      </c>
      <c r="K105" s="5">
        <f t="shared" si="12"/>
        <v>1.0128776878072767</v>
      </c>
      <c r="M105" s="26">
        <v>102</v>
      </c>
      <c r="N105" s="9">
        <f t="shared" si="16"/>
        <v>1.2960962305971473E-2</v>
      </c>
      <c r="O105" s="5">
        <f t="shared" si="13"/>
        <v>1.0129609623059714</v>
      </c>
      <c r="W105" s="26">
        <v>102</v>
      </c>
      <c r="X105" s="9">
        <f t="shared" si="17"/>
        <v>0</v>
      </c>
      <c r="Y105" s="5">
        <f t="shared" si="14"/>
        <v>0</v>
      </c>
      <c r="AD105" s="15">
        <f t="shared" si="15"/>
        <v>6.53090462154965E-3</v>
      </c>
    </row>
    <row r="106" spans="1:30" x14ac:dyDescent="0.35">
      <c r="A106" s="29">
        <v>43091</v>
      </c>
      <c r="B106" s="9">
        <v>331.48998999999998</v>
      </c>
      <c r="C106" s="9">
        <v>341.5</v>
      </c>
      <c r="D106" s="9">
        <v>331.48998999999998</v>
      </c>
      <c r="E106" s="9">
        <v>338.02999899999998</v>
      </c>
      <c r="F106" s="9">
        <v>338.02999899999998</v>
      </c>
      <c r="G106" s="5">
        <v>5392800</v>
      </c>
      <c r="I106" s="26">
        <v>103</v>
      </c>
      <c r="J106" s="9">
        <f t="shared" si="11"/>
        <v>1.5172346409493165E-2</v>
      </c>
      <c r="K106" s="5">
        <f t="shared" si="12"/>
        <v>1.0151723464094933</v>
      </c>
      <c r="M106" s="26">
        <v>103</v>
      </c>
      <c r="N106" s="9">
        <f t="shared" si="16"/>
        <v>1.5288030784597588E-2</v>
      </c>
      <c r="O106" s="5">
        <f t="shared" si="13"/>
        <v>1.0152880307845975</v>
      </c>
      <c r="W106" s="26">
        <v>103</v>
      </c>
      <c r="X106" s="9">
        <f t="shared" si="17"/>
        <v>0</v>
      </c>
      <c r="Y106" s="5">
        <f t="shared" si="14"/>
        <v>0</v>
      </c>
      <c r="AD106" s="15">
        <f t="shared" si="15"/>
        <v>8.8255632237661495E-3</v>
      </c>
    </row>
    <row r="107" spans="1:30" ht="16" thickBot="1" x14ac:dyDescent="0.4">
      <c r="A107" s="30">
        <v>43098</v>
      </c>
      <c r="B107" s="11">
        <v>335.14001500000001</v>
      </c>
      <c r="C107" s="11">
        <v>342.01998900000001</v>
      </c>
      <c r="D107" s="11">
        <v>333.82000699999998</v>
      </c>
      <c r="E107" s="11">
        <v>335.959991</v>
      </c>
      <c r="F107" s="11">
        <v>335.959991</v>
      </c>
      <c r="G107" s="6">
        <v>846700</v>
      </c>
      <c r="I107" s="28">
        <v>104</v>
      </c>
      <c r="J107" s="11">
        <f t="shared" si="11"/>
        <v>-6.1425675139239154E-3</v>
      </c>
      <c r="K107" s="6">
        <f t="shared" si="12"/>
        <v>0.99385743248607605</v>
      </c>
      <c r="M107" s="28">
        <v>104</v>
      </c>
      <c r="N107" s="11">
        <f t="shared" si="16"/>
        <v>-6.1237405145215329E-3</v>
      </c>
      <c r="O107" s="6">
        <f t="shared" si="13"/>
        <v>0.99387625948547842</v>
      </c>
      <c r="W107" s="28">
        <v>104</v>
      </c>
      <c r="X107" s="11">
        <f t="shared" si="17"/>
        <v>-1.2489350699650931E-2</v>
      </c>
      <c r="Y107" s="6">
        <f t="shared" si="14"/>
        <v>1.5598388089887118E-4</v>
      </c>
      <c r="AD107" s="69">
        <f t="shared" si="15"/>
        <v>1.2489350699650931E-2</v>
      </c>
    </row>
    <row r="108" spans="1:30" ht="16" thickBot="1" x14ac:dyDescent="0.4">
      <c r="AD108" s="1"/>
    </row>
    <row r="109" spans="1:30" ht="16" thickBot="1" x14ac:dyDescent="0.4">
      <c r="X109" s="1" t="s">
        <v>113</v>
      </c>
      <c r="Y109">
        <f>SUM(Y4:Y107)</f>
        <v>5.5294116398777238E-2</v>
      </c>
      <c r="AC109" s="23" t="s">
        <v>121</v>
      </c>
      <c r="AD109" s="42">
        <f>SUM(AD4:AD107)/104</f>
        <v>2.4597093090039809E-2</v>
      </c>
    </row>
    <row r="110" spans="1:30" x14ac:dyDescent="0.35">
      <c r="X110" s="1" t="s">
        <v>112</v>
      </c>
      <c r="Y110">
        <f>COUNT(Y4:Y107)-1</f>
        <v>103</v>
      </c>
    </row>
    <row r="111" spans="1:30" x14ac:dyDescent="0.35">
      <c r="X111" s="1" t="s">
        <v>86</v>
      </c>
      <c r="Y111">
        <f>Y109/Y110</f>
        <v>5.3683608154152663E-4</v>
      </c>
    </row>
    <row r="112" spans="1:30" x14ac:dyDescent="0.35">
      <c r="X112" s="1" t="s">
        <v>87</v>
      </c>
      <c r="Y112">
        <f>SQRT(Y111)</f>
        <v>2.3169723380772732E-2</v>
      </c>
    </row>
    <row r="113" spans="14:15" x14ac:dyDescent="0.35">
      <c r="N113" t="s">
        <v>76</v>
      </c>
      <c r="O113">
        <v>0.20204604899788881</v>
      </c>
    </row>
    <row r="114" spans="14:15" x14ac:dyDescent="0.35">
      <c r="N114" t="s">
        <v>107</v>
      </c>
      <c r="O114">
        <v>9.0975784763600478E-2</v>
      </c>
    </row>
    <row r="115" spans="14:15" x14ac:dyDescent="0.35">
      <c r="N115" t="s">
        <v>108</v>
      </c>
      <c r="O115">
        <v>-0.11107026423428831</v>
      </c>
    </row>
  </sheetData>
  <mergeCells count="11">
    <mergeCell ref="A1:G1"/>
    <mergeCell ref="I1:K1"/>
    <mergeCell ref="M1:O1"/>
    <mergeCell ref="Q1:R1"/>
    <mergeCell ref="T1:U1"/>
    <mergeCell ref="AA1:AB1"/>
    <mergeCell ref="Q2:R2"/>
    <mergeCell ref="T2:U2"/>
    <mergeCell ref="Q7:R7"/>
    <mergeCell ref="Q21:R21"/>
    <mergeCell ref="W1:Y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15"/>
  <sheetViews>
    <sheetView tabSelected="1" workbookViewId="0">
      <selection activeCell="A2" sqref="A2"/>
    </sheetView>
  </sheetViews>
  <sheetFormatPr defaultColWidth="10.6640625" defaultRowHeight="15.5" x14ac:dyDescent="0.35"/>
  <cols>
    <col min="10" max="10" width="17" bestFit="1" customWidth="1"/>
    <col min="11" max="11" width="19.33203125" bestFit="1" customWidth="1"/>
    <col min="13" max="13" width="24" bestFit="1" customWidth="1"/>
    <col min="17" max="17" width="22" bestFit="1" customWidth="1"/>
    <col min="20" max="20" width="22" bestFit="1" customWidth="1"/>
  </cols>
  <sheetData>
    <row r="1" spans="1:30" ht="16" thickBot="1" x14ac:dyDescent="0.4">
      <c r="A1" s="90" t="s">
        <v>139</v>
      </c>
      <c r="B1" s="94"/>
      <c r="C1" s="94"/>
      <c r="D1" s="94"/>
      <c r="E1" s="94"/>
      <c r="F1" s="94"/>
      <c r="G1" s="91"/>
      <c r="I1" s="90" t="s">
        <v>68</v>
      </c>
      <c r="J1" s="94"/>
      <c r="K1" s="91"/>
      <c r="M1" s="90" t="s">
        <v>69</v>
      </c>
      <c r="N1" s="94"/>
      <c r="O1" s="91"/>
      <c r="Q1" s="90" t="s">
        <v>70</v>
      </c>
      <c r="R1" s="91"/>
      <c r="T1" s="92" t="s">
        <v>69</v>
      </c>
      <c r="U1" s="93"/>
      <c r="W1" s="90" t="s">
        <v>109</v>
      </c>
      <c r="X1" s="94"/>
      <c r="Y1" s="91"/>
      <c r="AA1" s="87" t="s">
        <v>114</v>
      </c>
      <c r="AB1" s="88"/>
      <c r="AD1" s="55" t="s">
        <v>78</v>
      </c>
    </row>
    <row r="2" spans="1:30" ht="16" thickBot="1" x14ac:dyDescent="0.4">
      <c r="A2" s="31" t="s">
        <v>22</v>
      </c>
      <c r="B2" s="32" t="s">
        <v>23</v>
      </c>
      <c r="C2" s="32" t="s">
        <v>24</v>
      </c>
      <c r="D2" s="32" t="s">
        <v>25</v>
      </c>
      <c r="E2" s="32" t="s">
        <v>26</v>
      </c>
      <c r="F2" s="32" t="s">
        <v>27</v>
      </c>
      <c r="G2" s="33" t="s">
        <v>28</v>
      </c>
      <c r="I2" s="44" t="s">
        <v>32</v>
      </c>
      <c r="J2" s="45" t="s">
        <v>30</v>
      </c>
      <c r="K2" s="46" t="s">
        <v>31</v>
      </c>
      <c r="M2" s="44" t="s">
        <v>32</v>
      </c>
      <c r="N2" s="45" t="s">
        <v>30</v>
      </c>
      <c r="O2" s="46" t="s">
        <v>31</v>
      </c>
      <c r="Q2" s="90" t="s">
        <v>43</v>
      </c>
      <c r="R2" s="91"/>
      <c r="S2" s="1"/>
      <c r="T2" s="90" t="s">
        <v>43</v>
      </c>
      <c r="U2" s="91"/>
      <c r="W2" s="44" t="s">
        <v>32</v>
      </c>
      <c r="X2" s="45" t="s">
        <v>111</v>
      </c>
      <c r="Y2" s="46" t="s">
        <v>110</v>
      </c>
      <c r="AA2" s="37" t="s">
        <v>32</v>
      </c>
      <c r="AB2" s="61" t="s">
        <v>76</v>
      </c>
      <c r="AD2" s="15"/>
    </row>
    <row r="3" spans="1:30" x14ac:dyDescent="0.35">
      <c r="A3" s="85">
        <v>42370</v>
      </c>
      <c r="B3" s="17">
        <v>34.080002</v>
      </c>
      <c r="C3" s="17">
        <v>34.689999</v>
      </c>
      <c r="D3" s="17">
        <v>33.509998000000003</v>
      </c>
      <c r="E3" s="17">
        <v>33.509998000000003</v>
      </c>
      <c r="F3" s="17">
        <v>29.973203999999999</v>
      </c>
      <c r="G3" s="18">
        <v>124510000</v>
      </c>
      <c r="I3" s="25"/>
      <c r="J3" s="9"/>
      <c r="K3" s="5"/>
      <c r="M3" s="25"/>
      <c r="N3" s="9"/>
      <c r="O3" s="5"/>
      <c r="Q3" s="53" t="s">
        <v>71</v>
      </c>
      <c r="R3" s="52">
        <f>AVERAGE(J4:J107)</f>
        <v>2.375174232291684E-3</v>
      </c>
      <c r="T3" s="4" t="s">
        <v>71</v>
      </c>
      <c r="U3" s="5">
        <f>AVERAGE(N4:N107)</f>
        <v>2.6833400079531882E-3</v>
      </c>
      <c r="W3" s="25"/>
      <c r="X3" s="9"/>
      <c r="Y3" s="5"/>
      <c r="AA3" s="19">
        <v>1</v>
      </c>
      <c r="AB3" s="35">
        <v>-0.1</v>
      </c>
      <c r="AD3" s="15"/>
    </row>
    <row r="4" spans="1:30" x14ac:dyDescent="0.35">
      <c r="A4" s="29">
        <v>42377</v>
      </c>
      <c r="B4" s="9">
        <v>33.770000000000003</v>
      </c>
      <c r="C4" s="9">
        <v>34.549999</v>
      </c>
      <c r="D4" s="9">
        <v>33.409999999999997</v>
      </c>
      <c r="E4" s="9">
        <v>34.299999</v>
      </c>
      <c r="F4" s="9">
        <v>31.111550999999999</v>
      </c>
      <c r="G4" s="5">
        <v>155187600</v>
      </c>
      <c r="I4" s="26">
        <v>1</v>
      </c>
      <c r="J4" s="9">
        <f>LN(F4/F3)</f>
        <v>3.7275382497443166E-2</v>
      </c>
      <c r="K4" s="5">
        <f>J4+1</f>
        <v>1.0372753824974432</v>
      </c>
      <c r="M4" s="26">
        <v>1</v>
      </c>
      <c r="N4" s="9">
        <f t="shared" ref="N4:N35" si="0">(F4-F3)/F3</f>
        <v>3.7978822684421709E-2</v>
      </c>
      <c r="O4" s="5">
        <f>N4+1</f>
        <v>1.0379788226844218</v>
      </c>
      <c r="Q4" s="54" t="s">
        <v>72</v>
      </c>
      <c r="R4" s="7">
        <f>GEOMEAN(K4:K107)-1</f>
        <v>2.0655212504252507E-3</v>
      </c>
      <c r="T4" s="4" t="s">
        <v>72</v>
      </c>
      <c r="U4" s="5">
        <f>GEOMEAN(O4:O107)-1</f>
        <v>2.3779971931741084E-3</v>
      </c>
      <c r="W4" s="26">
        <v>1</v>
      </c>
      <c r="X4" s="9">
        <f t="shared" ref="X4:X35" si="1">IF(J4&lt;$R$3,(J4-$R$3),0)</f>
        <v>0</v>
      </c>
      <c r="Y4" s="5">
        <f>X4^2</f>
        <v>0</v>
      </c>
      <c r="AA4" s="19">
        <v>2</v>
      </c>
      <c r="AB4" s="35">
        <v>-0.09</v>
      </c>
      <c r="AD4" s="15">
        <f>ABS(J4-$R$3)</f>
        <v>3.4900208265151479E-2</v>
      </c>
    </row>
    <row r="5" spans="1:30" x14ac:dyDescent="0.35">
      <c r="A5" s="29">
        <v>42384</v>
      </c>
      <c r="B5" s="9">
        <v>33.659999999999997</v>
      </c>
      <c r="C5" s="9">
        <v>34.880001</v>
      </c>
      <c r="D5" s="9">
        <v>33.43</v>
      </c>
      <c r="E5" s="9">
        <v>34.540000999999997</v>
      </c>
      <c r="F5" s="9">
        <v>31.329246999999999</v>
      </c>
      <c r="G5" s="5">
        <v>173180200</v>
      </c>
      <c r="I5" s="26">
        <v>2</v>
      </c>
      <c r="J5" s="9">
        <f t="shared" ref="J5:J68" si="2">LN(F5/F4)</f>
        <v>6.9729051847298622E-3</v>
      </c>
      <c r="K5" s="5">
        <f t="shared" ref="K5:K68" si="3">J5+1</f>
        <v>1.0069729051847298</v>
      </c>
      <c r="M5" s="26">
        <v>2</v>
      </c>
      <c r="N5" s="9">
        <f t="shared" si="0"/>
        <v>6.9972724921364459E-3</v>
      </c>
      <c r="O5" s="5">
        <f t="shared" ref="O5:O68" si="4">N5+1</f>
        <v>1.0069972724921366</v>
      </c>
      <c r="Q5" s="26" t="s">
        <v>73</v>
      </c>
      <c r="R5" s="35">
        <f>MEDIAN(J4:J107)</f>
        <v>3.913570948225263E-3</v>
      </c>
      <c r="T5" s="19" t="s">
        <v>73</v>
      </c>
      <c r="U5" s="5">
        <f>MEDIAN(N4:N107)</f>
        <v>3.9212401257876575E-3</v>
      </c>
      <c r="W5" s="26">
        <v>2</v>
      </c>
      <c r="X5" s="9">
        <f t="shared" si="1"/>
        <v>0</v>
      </c>
      <c r="Y5" s="5">
        <f t="shared" ref="Y5:Y68" si="5">X5^2</f>
        <v>0</v>
      </c>
      <c r="AA5" s="19">
        <v>3</v>
      </c>
      <c r="AB5" s="35">
        <v>-0.08</v>
      </c>
      <c r="AD5" s="15">
        <f t="shared" ref="AD5:AD68" si="6">ABS(J5-$R$3)</f>
        <v>4.5977309524381782E-3</v>
      </c>
    </row>
    <row r="6" spans="1:30" ht="16" thickBot="1" x14ac:dyDescent="0.4">
      <c r="A6" s="29">
        <v>42391</v>
      </c>
      <c r="B6" s="9">
        <v>34.880001</v>
      </c>
      <c r="C6" s="9">
        <v>35.799999</v>
      </c>
      <c r="D6" s="9">
        <v>34.700001</v>
      </c>
      <c r="E6" s="9">
        <v>35.529998999999997</v>
      </c>
      <c r="F6" s="9">
        <v>32.227210999999997</v>
      </c>
      <c r="G6" s="5">
        <v>180487000</v>
      </c>
      <c r="I6" s="26">
        <v>3</v>
      </c>
      <c r="J6" s="9">
        <f t="shared" si="2"/>
        <v>2.8259087594695847E-2</v>
      </c>
      <c r="K6" s="5">
        <f t="shared" si="3"/>
        <v>1.0282590875946958</v>
      </c>
      <c r="M6" s="26">
        <v>3</v>
      </c>
      <c r="N6" s="9">
        <f t="shared" si="0"/>
        <v>2.8662163504919166E-2</v>
      </c>
      <c r="O6" s="5">
        <f t="shared" si="4"/>
        <v>1.0286621635049191</v>
      </c>
      <c r="Q6" s="43" t="s">
        <v>74</v>
      </c>
      <c r="R6" s="36" t="e">
        <f>MODE(J4:J107)</f>
        <v>#N/A</v>
      </c>
      <c r="S6" s="1"/>
      <c r="T6" s="37" t="s">
        <v>74</v>
      </c>
      <c r="U6" s="6" t="e">
        <f>MODE(N4:N107)</f>
        <v>#N/A</v>
      </c>
      <c r="W6" s="26">
        <v>3</v>
      </c>
      <c r="X6" s="9">
        <f t="shared" si="1"/>
        <v>0</v>
      </c>
      <c r="Y6" s="5">
        <f t="shared" si="5"/>
        <v>0</v>
      </c>
      <c r="AA6" s="19">
        <v>4</v>
      </c>
      <c r="AB6" s="35">
        <v>-7.0000000000000007E-2</v>
      </c>
      <c r="AD6" s="15">
        <f t="shared" si="6"/>
        <v>2.5883913362404164E-2</v>
      </c>
    </row>
    <row r="7" spans="1:30" ht="16" thickBot="1" x14ac:dyDescent="0.4">
      <c r="A7" s="29">
        <v>42398</v>
      </c>
      <c r="B7" s="9">
        <v>35.709999000000003</v>
      </c>
      <c r="C7" s="9">
        <v>36.82</v>
      </c>
      <c r="D7" s="9">
        <v>35.68</v>
      </c>
      <c r="E7" s="9">
        <v>36.529998999999997</v>
      </c>
      <c r="F7" s="9">
        <v>33.134253999999999</v>
      </c>
      <c r="G7" s="5">
        <v>174402600</v>
      </c>
      <c r="I7" s="27">
        <v>4</v>
      </c>
      <c r="J7" s="9">
        <f t="shared" si="2"/>
        <v>2.775645353048534E-2</v>
      </c>
      <c r="K7" s="5">
        <f t="shared" si="3"/>
        <v>1.0277564535304853</v>
      </c>
      <c r="M7" s="27">
        <v>4</v>
      </c>
      <c r="N7" s="9">
        <f t="shared" si="0"/>
        <v>2.8145252780329071E-2</v>
      </c>
      <c r="O7" s="5">
        <f t="shared" si="4"/>
        <v>1.028145252780329</v>
      </c>
      <c r="Q7" s="90" t="s">
        <v>45</v>
      </c>
      <c r="R7" s="91"/>
      <c r="U7" s="3"/>
      <c r="V7" s="3"/>
      <c r="W7" s="27">
        <v>4</v>
      </c>
      <c r="X7" s="9">
        <f t="shared" si="1"/>
        <v>0</v>
      </c>
      <c r="Y7" s="5">
        <f t="shared" si="5"/>
        <v>0</v>
      </c>
      <c r="AA7" s="19">
        <v>5</v>
      </c>
      <c r="AB7" s="35">
        <v>-0.06</v>
      </c>
      <c r="AD7" s="15">
        <f t="shared" si="6"/>
        <v>2.5381279298193657E-2</v>
      </c>
    </row>
    <row r="8" spans="1:30" x14ac:dyDescent="0.35">
      <c r="A8" s="29">
        <v>42405</v>
      </c>
      <c r="B8" s="9">
        <v>36.590000000000003</v>
      </c>
      <c r="C8" s="9">
        <v>37.119999</v>
      </c>
      <c r="D8" s="9">
        <v>35.909999999999997</v>
      </c>
      <c r="E8" s="9">
        <v>36.209999000000003</v>
      </c>
      <c r="F8" s="9">
        <v>32.844002000000003</v>
      </c>
      <c r="G8" s="5">
        <v>179613500</v>
      </c>
      <c r="I8" s="27">
        <v>5</v>
      </c>
      <c r="J8" s="9">
        <f t="shared" si="2"/>
        <v>-8.7984705882333744E-3</v>
      </c>
      <c r="K8" s="5">
        <f t="shared" si="3"/>
        <v>0.99120152941176665</v>
      </c>
      <c r="M8" s="27">
        <v>5</v>
      </c>
      <c r="N8" s="9">
        <f t="shared" si="0"/>
        <v>-8.7598773160848988E-3</v>
      </c>
      <c r="O8" s="5">
        <f t="shared" si="4"/>
        <v>0.99124012268391515</v>
      </c>
      <c r="Q8" s="16" t="s">
        <v>76</v>
      </c>
      <c r="R8" s="39">
        <f>MAX(J4:J107)-MIN(J4:J107)</f>
        <v>0.17309070280062594</v>
      </c>
      <c r="U8" s="3"/>
      <c r="V8" s="3"/>
      <c r="W8" s="27">
        <v>5</v>
      </c>
      <c r="X8" s="9">
        <f t="shared" si="1"/>
        <v>-1.1173644820525058E-2</v>
      </c>
      <c r="Y8" s="5">
        <f t="shared" si="5"/>
        <v>1.2485033857524645E-4</v>
      </c>
      <c r="AA8" s="19">
        <v>6</v>
      </c>
      <c r="AB8" s="35">
        <v>-0.05</v>
      </c>
      <c r="AD8" s="15">
        <f t="shared" si="6"/>
        <v>1.1173644820525058E-2</v>
      </c>
    </row>
    <row r="9" spans="1:30" x14ac:dyDescent="0.35">
      <c r="A9" s="29">
        <v>42412</v>
      </c>
      <c r="B9" s="9">
        <v>36.349997999999999</v>
      </c>
      <c r="C9" s="9">
        <v>37</v>
      </c>
      <c r="D9" s="9">
        <v>36.049999</v>
      </c>
      <c r="E9" s="9">
        <v>36.990001999999997</v>
      </c>
      <c r="F9" s="9">
        <v>33.551498000000002</v>
      </c>
      <c r="G9" s="5">
        <v>102049100</v>
      </c>
      <c r="I9" s="26">
        <v>6</v>
      </c>
      <c r="J9" s="9">
        <f t="shared" si="2"/>
        <v>2.1312371456908976E-2</v>
      </c>
      <c r="K9" s="5">
        <f t="shared" si="3"/>
        <v>1.021312371456909</v>
      </c>
      <c r="M9" s="26">
        <v>6</v>
      </c>
      <c r="N9" s="9">
        <f t="shared" si="0"/>
        <v>2.1541102086158653E-2</v>
      </c>
      <c r="O9" s="5">
        <f t="shared" si="4"/>
        <v>1.0215411020861587</v>
      </c>
      <c r="Q9" s="19" t="s">
        <v>107</v>
      </c>
      <c r="R9" s="35">
        <f>MAX(J4:J107)</f>
        <v>7.6159534147118443E-2</v>
      </c>
      <c r="U9" s="3"/>
      <c r="V9" s="3"/>
      <c r="W9" s="26">
        <v>6</v>
      </c>
      <c r="X9" s="9">
        <f t="shared" si="1"/>
        <v>0</v>
      </c>
      <c r="Y9" s="5">
        <f t="shared" si="5"/>
        <v>0</v>
      </c>
      <c r="AA9" s="19">
        <v>7</v>
      </c>
      <c r="AB9" s="35">
        <v>-0.04</v>
      </c>
      <c r="AD9" s="15">
        <f t="shared" si="6"/>
        <v>1.8937197224617293E-2</v>
      </c>
    </row>
    <row r="10" spans="1:30" x14ac:dyDescent="0.35">
      <c r="A10" s="29">
        <v>42419</v>
      </c>
      <c r="B10" s="9">
        <v>36.900002000000001</v>
      </c>
      <c r="C10" s="9">
        <v>37.5</v>
      </c>
      <c r="D10" s="9">
        <v>36.509998000000003</v>
      </c>
      <c r="E10" s="9">
        <v>37.369999</v>
      </c>
      <c r="F10" s="9">
        <v>33.896172</v>
      </c>
      <c r="G10" s="5">
        <v>112200400</v>
      </c>
      <c r="I10" s="26">
        <v>7</v>
      </c>
      <c r="J10" s="9">
        <f t="shared" si="2"/>
        <v>1.0220575459066855E-2</v>
      </c>
      <c r="K10" s="5">
        <f t="shared" si="3"/>
        <v>1.010220575459067</v>
      </c>
      <c r="M10" s="26">
        <v>7</v>
      </c>
      <c r="N10" s="9">
        <f t="shared" si="0"/>
        <v>1.027298393651448E-2</v>
      </c>
      <c r="O10" s="5">
        <f t="shared" si="4"/>
        <v>1.0102729839365145</v>
      </c>
      <c r="Q10" s="19" t="s">
        <v>108</v>
      </c>
      <c r="R10" s="35">
        <f>MIN(J5:J108)</f>
        <v>-9.6931168653507482E-2</v>
      </c>
      <c r="U10" s="3"/>
      <c r="V10" s="3"/>
      <c r="W10" s="26">
        <v>7</v>
      </c>
      <c r="X10" s="9">
        <f t="shared" si="1"/>
        <v>0</v>
      </c>
      <c r="Y10" s="5">
        <f t="shared" si="5"/>
        <v>0</v>
      </c>
      <c r="AA10" s="19">
        <v>8</v>
      </c>
      <c r="AB10" s="35">
        <v>-0.03</v>
      </c>
      <c r="AD10" s="15">
        <f t="shared" si="6"/>
        <v>7.8454012267751699E-3</v>
      </c>
    </row>
    <row r="11" spans="1:30" x14ac:dyDescent="0.35">
      <c r="A11" s="29">
        <v>42426</v>
      </c>
      <c r="B11" s="9">
        <v>37.490001999999997</v>
      </c>
      <c r="C11" s="9">
        <v>38.110000999999997</v>
      </c>
      <c r="D11" s="9">
        <v>36.950001</v>
      </c>
      <c r="E11" s="9">
        <v>37.990001999999997</v>
      </c>
      <c r="F11" s="9">
        <v>34.458542000000001</v>
      </c>
      <c r="G11" s="5">
        <v>119897100</v>
      </c>
      <c r="I11" s="26">
        <v>8</v>
      </c>
      <c r="J11" s="9">
        <f t="shared" si="2"/>
        <v>1.6454832623704195E-2</v>
      </c>
      <c r="K11" s="5">
        <f t="shared" si="3"/>
        <v>1.0164548326237042</v>
      </c>
      <c r="M11" s="26">
        <v>8</v>
      </c>
      <c r="N11" s="9">
        <f t="shared" si="0"/>
        <v>1.6590959002686242E-2</v>
      </c>
      <c r="O11" s="5">
        <f t="shared" si="4"/>
        <v>1.0165909590026863</v>
      </c>
      <c r="Q11" s="19" t="s">
        <v>78</v>
      </c>
      <c r="R11" s="35">
        <f>AD109</f>
        <v>1.8075045077664768E-2</v>
      </c>
      <c r="U11" s="3"/>
      <c r="V11" s="3"/>
      <c r="W11" s="26">
        <v>8</v>
      </c>
      <c r="X11" s="9">
        <f t="shared" si="1"/>
        <v>0</v>
      </c>
      <c r="Y11" s="5">
        <f t="shared" si="5"/>
        <v>0</v>
      </c>
      <c r="AA11" s="19">
        <v>9</v>
      </c>
      <c r="AB11" s="35">
        <v>-0.02</v>
      </c>
      <c r="AD11" s="15">
        <f t="shared" si="6"/>
        <v>1.4079658391412512E-2</v>
      </c>
    </row>
    <row r="12" spans="1:30" x14ac:dyDescent="0.35">
      <c r="A12" s="29">
        <v>42433</v>
      </c>
      <c r="B12" s="9">
        <v>37.909999999999997</v>
      </c>
      <c r="C12" s="9">
        <v>38.419998</v>
      </c>
      <c r="D12" s="9">
        <v>37.610000999999997</v>
      </c>
      <c r="E12" s="9">
        <v>38.310001</v>
      </c>
      <c r="F12" s="9">
        <v>34.748795000000001</v>
      </c>
      <c r="G12" s="5">
        <v>114226500</v>
      </c>
      <c r="I12" s="27">
        <v>9</v>
      </c>
      <c r="J12" s="9">
        <f t="shared" si="2"/>
        <v>8.3879748704296809E-3</v>
      </c>
      <c r="K12" s="5">
        <f t="shared" si="3"/>
        <v>1.0083879748704296</v>
      </c>
      <c r="M12" s="27">
        <v>9</v>
      </c>
      <c r="N12" s="9">
        <f t="shared" si="0"/>
        <v>8.4232524986112261E-3</v>
      </c>
      <c r="O12" s="5">
        <f t="shared" si="4"/>
        <v>1.0084232524986112</v>
      </c>
      <c r="Q12" s="19" t="s">
        <v>97</v>
      </c>
      <c r="R12" s="35">
        <f>STDEV(J4:J107)</f>
        <v>2.4872053015675587E-2</v>
      </c>
      <c r="W12" s="27">
        <v>9</v>
      </c>
      <c r="X12" s="9">
        <f t="shared" si="1"/>
        <v>0</v>
      </c>
      <c r="Y12" s="5">
        <f t="shared" si="5"/>
        <v>0</v>
      </c>
      <c r="AA12" s="19">
        <v>10</v>
      </c>
      <c r="AB12" s="35">
        <v>-0.01</v>
      </c>
      <c r="AD12" s="15">
        <f t="shared" si="6"/>
        <v>6.0128006381379969E-3</v>
      </c>
    </row>
    <row r="13" spans="1:30" x14ac:dyDescent="0.35">
      <c r="A13" s="29">
        <v>42440</v>
      </c>
      <c r="B13" s="9">
        <v>38.450001</v>
      </c>
      <c r="C13" s="9">
        <v>39.189999</v>
      </c>
      <c r="D13" s="9">
        <v>38.099997999999999</v>
      </c>
      <c r="E13" s="9">
        <v>39.119999</v>
      </c>
      <c r="F13" s="9">
        <v>35.483494</v>
      </c>
      <c r="G13" s="5">
        <v>101998900</v>
      </c>
      <c r="I13" s="27">
        <v>10</v>
      </c>
      <c r="J13" s="9">
        <f t="shared" si="2"/>
        <v>2.0922735457947855E-2</v>
      </c>
      <c r="K13" s="5">
        <f t="shared" si="3"/>
        <v>1.0209227354579478</v>
      </c>
      <c r="M13" s="27">
        <v>10</v>
      </c>
      <c r="N13" s="9">
        <f t="shared" si="0"/>
        <v>2.1143150431547311E-2</v>
      </c>
      <c r="O13" s="5">
        <f t="shared" si="4"/>
        <v>1.0211431504315474</v>
      </c>
      <c r="Q13" s="19" t="s">
        <v>99</v>
      </c>
      <c r="R13" s="35">
        <f>VAR(J4:J107)</f>
        <v>6.1861902121457713E-4</v>
      </c>
      <c r="W13" s="27">
        <v>10</v>
      </c>
      <c r="X13" s="9">
        <f t="shared" si="1"/>
        <v>0</v>
      </c>
      <c r="Y13" s="5">
        <f t="shared" si="5"/>
        <v>0</v>
      </c>
      <c r="AA13" s="19">
        <v>11</v>
      </c>
      <c r="AB13" s="35">
        <v>0</v>
      </c>
      <c r="AD13" s="15">
        <f t="shared" si="6"/>
        <v>1.8547561225656171E-2</v>
      </c>
    </row>
    <row r="14" spans="1:30" x14ac:dyDescent="0.35">
      <c r="A14" s="29">
        <v>42447</v>
      </c>
      <c r="B14" s="9">
        <v>39.229999999999997</v>
      </c>
      <c r="C14" s="9">
        <v>39.259998000000003</v>
      </c>
      <c r="D14" s="9">
        <v>38.369999</v>
      </c>
      <c r="E14" s="9">
        <v>38.880001</v>
      </c>
      <c r="F14" s="9">
        <v>35.265804000000003</v>
      </c>
      <c r="G14" s="5">
        <v>122415500</v>
      </c>
      <c r="I14" s="26">
        <v>11</v>
      </c>
      <c r="J14" s="9">
        <f t="shared" si="2"/>
        <v>-6.1538613992496586E-3</v>
      </c>
      <c r="K14" s="5">
        <f t="shared" si="3"/>
        <v>0.99384613860075033</v>
      </c>
      <c r="M14" s="26">
        <v>11</v>
      </c>
      <c r="N14" s="9">
        <f t="shared" si="0"/>
        <v>-6.1349651756390589E-3</v>
      </c>
      <c r="O14" s="5">
        <f t="shared" si="4"/>
        <v>0.99386503482436095</v>
      </c>
      <c r="Q14" s="19" t="s">
        <v>87</v>
      </c>
      <c r="R14" s="5">
        <f>Y112</f>
        <v>1.9024110626920689E-2</v>
      </c>
      <c r="T14" t="str">
        <f>IF(R12&gt;R14,"Standard Deviation overstates risk"," ")</f>
        <v>Standard Deviation overstates risk</v>
      </c>
      <c r="W14" s="26">
        <v>11</v>
      </c>
      <c r="X14" s="9">
        <f t="shared" si="1"/>
        <v>-8.5290356315413426E-3</v>
      </c>
      <c r="Y14" s="5">
        <f t="shared" si="5"/>
        <v>7.2744448804101827E-5</v>
      </c>
      <c r="AA14" s="19">
        <v>12</v>
      </c>
      <c r="AB14" s="35">
        <v>0.01</v>
      </c>
      <c r="AD14" s="15">
        <f t="shared" si="6"/>
        <v>8.5290356315413426E-3</v>
      </c>
    </row>
    <row r="15" spans="1:30" x14ac:dyDescent="0.35">
      <c r="A15" s="29">
        <v>42454</v>
      </c>
      <c r="B15" s="9">
        <v>39</v>
      </c>
      <c r="C15" s="9">
        <v>39.720001000000003</v>
      </c>
      <c r="D15" s="9">
        <v>38.810001</v>
      </c>
      <c r="E15" s="9">
        <v>39.169998</v>
      </c>
      <c r="F15" s="9">
        <v>35.528851000000003</v>
      </c>
      <c r="G15" s="5">
        <v>100221900</v>
      </c>
      <c r="I15" s="26">
        <v>12</v>
      </c>
      <c r="J15" s="9">
        <f t="shared" si="2"/>
        <v>7.4313014321903187E-3</v>
      </c>
      <c r="K15" s="5">
        <f t="shared" si="3"/>
        <v>1.0074313014321903</v>
      </c>
      <c r="M15" s="26">
        <v>12</v>
      </c>
      <c r="N15" s="9">
        <f t="shared" si="0"/>
        <v>7.4589820779359019E-3</v>
      </c>
      <c r="O15" s="5">
        <f t="shared" si="4"/>
        <v>1.0074589820779358</v>
      </c>
      <c r="Q15" s="19" t="s">
        <v>86</v>
      </c>
      <c r="R15" s="35">
        <f>Y111</f>
        <v>3.619167851453167E-4</v>
      </c>
      <c r="U15" s="3"/>
      <c r="V15" s="3"/>
      <c r="W15" s="26">
        <v>12</v>
      </c>
      <c r="X15" s="9">
        <f t="shared" si="1"/>
        <v>0</v>
      </c>
      <c r="Y15" s="5">
        <f t="shared" si="5"/>
        <v>0</v>
      </c>
      <c r="AA15" s="19">
        <v>13</v>
      </c>
      <c r="AB15" s="35">
        <v>0.02</v>
      </c>
      <c r="AD15" s="15">
        <f t="shared" si="6"/>
        <v>5.0561271998986346E-3</v>
      </c>
    </row>
    <row r="16" spans="1:30" x14ac:dyDescent="0.35">
      <c r="A16" s="29">
        <v>42461</v>
      </c>
      <c r="B16" s="9">
        <v>38.669998</v>
      </c>
      <c r="C16" s="9">
        <v>39.360000999999997</v>
      </c>
      <c r="D16" s="9">
        <v>38.220001000000003</v>
      </c>
      <c r="E16" s="9">
        <v>38.590000000000003</v>
      </c>
      <c r="F16" s="9">
        <v>35.002772999999998</v>
      </c>
      <c r="G16" s="5">
        <v>115062900</v>
      </c>
      <c r="I16" s="26">
        <v>13</v>
      </c>
      <c r="J16" s="9">
        <f t="shared" si="2"/>
        <v>-1.4917783719036827E-2</v>
      </c>
      <c r="K16" s="5">
        <f t="shared" si="3"/>
        <v>0.98508221628096315</v>
      </c>
      <c r="M16" s="26">
        <v>13</v>
      </c>
      <c r="N16" s="9">
        <f t="shared" si="0"/>
        <v>-1.4807064827399156E-2</v>
      </c>
      <c r="O16" s="5">
        <f t="shared" si="4"/>
        <v>0.98519293517260087</v>
      </c>
      <c r="Q16" s="19" t="s">
        <v>89</v>
      </c>
      <c r="R16" s="5">
        <f>R12/R3</f>
        <v>10.471675162827031</v>
      </c>
      <c r="W16" s="26">
        <v>13</v>
      </c>
      <c r="X16" s="9">
        <f t="shared" si="1"/>
        <v>-1.729295795132851E-2</v>
      </c>
      <c r="Y16" s="5">
        <f t="shared" si="5"/>
        <v>2.9904639470641596E-4</v>
      </c>
      <c r="AA16" s="19">
        <v>14</v>
      </c>
      <c r="AB16" s="35">
        <v>0.03</v>
      </c>
      <c r="AD16" s="15">
        <f t="shared" si="6"/>
        <v>1.729295795132851E-2</v>
      </c>
    </row>
    <row r="17" spans="1:30" x14ac:dyDescent="0.35">
      <c r="A17" s="29">
        <v>42468</v>
      </c>
      <c r="B17" s="9">
        <v>38.729999999999997</v>
      </c>
      <c r="C17" s="9">
        <v>38.900002000000001</v>
      </c>
      <c r="D17" s="9">
        <v>38.189999</v>
      </c>
      <c r="E17" s="9">
        <v>38.419998</v>
      </c>
      <c r="F17" s="9">
        <v>35.280684999999998</v>
      </c>
      <c r="G17" s="5">
        <v>89031300</v>
      </c>
      <c r="I17" s="27">
        <v>14</v>
      </c>
      <c r="J17" s="9">
        <f t="shared" si="2"/>
        <v>7.9083601274490909E-3</v>
      </c>
      <c r="K17" s="5">
        <f t="shared" si="3"/>
        <v>1.007908360127449</v>
      </c>
      <c r="M17" s="27">
        <v>14</v>
      </c>
      <c r="N17" s="9">
        <f t="shared" si="0"/>
        <v>7.9397138049605558E-3</v>
      </c>
      <c r="O17" s="5">
        <f t="shared" si="4"/>
        <v>1.0079397138049606</v>
      </c>
      <c r="Q17" s="19" t="s">
        <v>94</v>
      </c>
      <c r="R17" s="5">
        <f>SKEW(J4:J107)</f>
        <v>-0.72204956599167558</v>
      </c>
      <c r="W17" s="27">
        <v>14</v>
      </c>
      <c r="X17" s="9">
        <f t="shared" si="1"/>
        <v>0</v>
      </c>
      <c r="Y17" s="5">
        <f t="shared" si="5"/>
        <v>0</v>
      </c>
      <c r="AA17" s="19">
        <v>15</v>
      </c>
      <c r="AB17" s="35">
        <v>0.04</v>
      </c>
      <c r="AD17" s="15">
        <f t="shared" si="6"/>
        <v>5.5331858951574069E-3</v>
      </c>
    </row>
    <row r="18" spans="1:30" ht="16" thickBot="1" x14ac:dyDescent="0.4">
      <c r="A18" s="29">
        <v>42475</v>
      </c>
      <c r="B18" s="9">
        <v>38.459999000000003</v>
      </c>
      <c r="C18" s="9">
        <v>39.009998000000003</v>
      </c>
      <c r="D18" s="9">
        <v>37.849997999999999</v>
      </c>
      <c r="E18" s="9">
        <v>37.860000999999997</v>
      </c>
      <c r="F18" s="9">
        <v>34.766444999999997</v>
      </c>
      <c r="G18" s="5">
        <v>97981800</v>
      </c>
      <c r="I18" s="27">
        <v>15</v>
      </c>
      <c r="J18" s="9">
        <f t="shared" si="2"/>
        <v>-1.4682949570508639E-2</v>
      </c>
      <c r="K18" s="5">
        <f t="shared" si="3"/>
        <v>0.98531705042949136</v>
      </c>
      <c r="M18" s="27">
        <v>15</v>
      </c>
      <c r="N18" s="9">
        <f t="shared" si="0"/>
        <v>-1.4575680715949845E-2</v>
      </c>
      <c r="O18" s="5">
        <f t="shared" si="4"/>
        <v>0.98542431928405017</v>
      </c>
      <c r="Q18" s="37" t="s">
        <v>118</v>
      </c>
      <c r="R18" s="6">
        <f>KURT(J4:J107)</f>
        <v>2.4383780360804179</v>
      </c>
      <c r="W18" s="27">
        <v>15</v>
      </c>
      <c r="X18" s="9">
        <f t="shared" si="1"/>
        <v>-1.7058123802800324E-2</v>
      </c>
      <c r="Y18" s="5">
        <f t="shared" si="5"/>
        <v>2.9097958767166298E-4</v>
      </c>
      <c r="AA18" s="19">
        <v>16</v>
      </c>
      <c r="AB18" s="35">
        <v>0.05</v>
      </c>
      <c r="AD18" s="15">
        <f t="shared" si="6"/>
        <v>1.7058123802800324E-2</v>
      </c>
    </row>
    <row r="19" spans="1:30" x14ac:dyDescent="0.35">
      <c r="A19" s="29">
        <v>42482</v>
      </c>
      <c r="B19" s="9">
        <v>37.849997999999999</v>
      </c>
      <c r="C19" s="9">
        <v>38.909999999999997</v>
      </c>
      <c r="D19" s="9">
        <v>37.729999999999997</v>
      </c>
      <c r="E19" s="9">
        <v>38.639999000000003</v>
      </c>
      <c r="F19" s="9">
        <v>35.482716000000003</v>
      </c>
      <c r="G19" s="5">
        <v>124406100</v>
      </c>
      <c r="I19" s="26">
        <v>16</v>
      </c>
      <c r="J19" s="9">
        <f t="shared" si="2"/>
        <v>2.0393007201308357E-2</v>
      </c>
      <c r="K19" s="5">
        <f t="shared" si="3"/>
        <v>1.0203930072013083</v>
      </c>
      <c r="M19" s="26">
        <v>16</v>
      </c>
      <c r="N19" s="9">
        <f t="shared" si="0"/>
        <v>2.0602365297918902E-2</v>
      </c>
      <c r="O19" s="5">
        <f t="shared" si="4"/>
        <v>1.0206023652979188</v>
      </c>
      <c r="Q19" s="1"/>
      <c r="W19" s="26">
        <v>16</v>
      </c>
      <c r="X19" s="9">
        <f t="shared" si="1"/>
        <v>0</v>
      </c>
      <c r="Y19" s="5">
        <f t="shared" si="5"/>
        <v>0</v>
      </c>
      <c r="AA19" s="19">
        <v>17</v>
      </c>
      <c r="AB19" s="35">
        <v>0.06</v>
      </c>
      <c r="AD19" s="15">
        <f t="shared" si="6"/>
        <v>1.8017832969016673E-2</v>
      </c>
    </row>
    <row r="20" spans="1:30" ht="16" thickBot="1" x14ac:dyDescent="0.4">
      <c r="A20" s="29">
        <v>42489</v>
      </c>
      <c r="B20" s="9">
        <v>38.639999000000003</v>
      </c>
      <c r="C20" s="9">
        <v>39.150002000000001</v>
      </c>
      <c r="D20" s="9">
        <v>38.479999999999997</v>
      </c>
      <c r="E20" s="9">
        <v>38.740001999999997</v>
      </c>
      <c r="F20" s="9">
        <v>35.574534999999997</v>
      </c>
      <c r="G20" s="5">
        <v>100955500</v>
      </c>
      <c r="I20" s="26">
        <v>17</v>
      </c>
      <c r="J20" s="9">
        <f t="shared" si="2"/>
        <v>2.5843682330069853E-3</v>
      </c>
      <c r="K20" s="5">
        <f t="shared" si="3"/>
        <v>1.0025843682330069</v>
      </c>
      <c r="M20" s="26">
        <v>17</v>
      </c>
      <c r="N20" s="9">
        <f t="shared" si="0"/>
        <v>2.5877105912634722E-3</v>
      </c>
      <c r="O20" s="5">
        <f t="shared" si="4"/>
        <v>1.0025877105912635</v>
      </c>
      <c r="W20" s="26">
        <v>17</v>
      </c>
      <c r="X20" s="9">
        <f t="shared" si="1"/>
        <v>0</v>
      </c>
      <c r="Y20" s="5">
        <f t="shared" si="5"/>
        <v>0</v>
      </c>
      <c r="AA20" s="19">
        <v>18</v>
      </c>
      <c r="AB20" s="35">
        <v>7.0000000000000007E-2</v>
      </c>
      <c r="AD20" s="15">
        <f t="shared" si="6"/>
        <v>2.091940007153013E-4</v>
      </c>
    </row>
    <row r="21" spans="1:30" ht="16" thickBot="1" x14ac:dyDescent="0.4">
      <c r="A21" s="29">
        <v>42496</v>
      </c>
      <c r="B21" s="9">
        <v>38.779998999999997</v>
      </c>
      <c r="C21" s="9">
        <v>39.669998</v>
      </c>
      <c r="D21" s="9">
        <v>38.470001000000003</v>
      </c>
      <c r="E21" s="9">
        <v>39.549999</v>
      </c>
      <c r="F21" s="9">
        <v>36.318351999999997</v>
      </c>
      <c r="G21" s="5">
        <v>79493300</v>
      </c>
      <c r="I21" s="26">
        <v>18</v>
      </c>
      <c r="J21" s="9">
        <f t="shared" si="2"/>
        <v>2.0693105340621323E-2</v>
      </c>
      <c r="K21" s="5">
        <f t="shared" si="3"/>
        <v>1.0206931053406214</v>
      </c>
      <c r="M21" s="26">
        <v>18</v>
      </c>
      <c r="N21" s="9">
        <f t="shared" si="0"/>
        <v>2.0908692130480414E-2</v>
      </c>
      <c r="O21" s="5">
        <f t="shared" si="4"/>
        <v>1.0209086921304804</v>
      </c>
      <c r="Q21" s="90" t="s">
        <v>34</v>
      </c>
      <c r="R21" s="91"/>
      <c r="W21" s="26">
        <v>18</v>
      </c>
      <c r="X21" s="9">
        <f t="shared" si="1"/>
        <v>0</v>
      </c>
      <c r="Y21" s="5">
        <f t="shared" si="5"/>
        <v>0</v>
      </c>
      <c r="AA21" s="19">
        <v>19</v>
      </c>
      <c r="AB21" s="35">
        <v>0.08</v>
      </c>
      <c r="AD21" s="15">
        <f t="shared" si="6"/>
        <v>1.831793110832964E-2</v>
      </c>
    </row>
    <row r="22" spans="1:30" x14ac:dyDescent="0.35">
      <c r="A22" s="29">
        <v>42503</v>
      </c>
      <c r="B22" s="9">
        <v>39.490001999999997</v>
      </c>
      <c r="C22" s="9">
        <v>39.520000000000003</v>
      </c>
      <c r="D22" s="9">
        <v>37.770000000000003</v>
      </c>
      <c r="E22" s="9">
        <v>38.439999</v>
      </c>
      <c r="F22" s="9">
        <v>35.299053000000001</v>
      </c>
      <c r="G22" s="5">
        <v>106684400</v>
      </c>
      <c r="I22" s="27">
        <v>19</v>
      </c>
      <c r="J22" s="9">
        <f t="shared" si="2"/>
        <v>-2.8467041870373772E-2</v>
      </c>
      <c r="K22" s="5">
        <f t="shared" si="3"/>
        <v>0.97153295812962626</v>
      </c>
      <c r="M22" s="27">
        <v>19</v>
      </c>
      <c r="N22" s="9">
        <f t="shared" si="0"/>
        <v>-2.8065673244204382E-2</v>
      </c>
      <c r="O22" s="5">
        <f t="shared" si="4"/>
        <v>0.97193432675579561</v>
      </c>
      <c r="Q22" s="62" t="s">
        <v>115</v>
      </c>
      <c r="R22" s="63" t="s">
        <v>117</v>
      </c>
      <c r="W22" s="27">
        <v>19</v>
      </c>
      <c r="X22" s="9">
        <f t="shared" si="1"/>
        <v>-3.0842216102665455E-2</v>
      </c>
      <c r="Y22" s="5">
        <f t="shared" si="5"/>
        <v>9.5124229412351627E-4</v>
      </c>
      <c r="AA22" s="19">
        <v>20</v>
      </c>
      <c r="AB22" s="35">
        <v>0.09</v>
      </c>
      <c r="AD22" s="15">
        <f t="shared" si="6"/>
        <v>3.0842216102665455E-2</v>
      </c>
    </row>
    <row r="23" spans="1:30" ht="16" thickBot="1" x14ac:dyDescent="0.4">
      <c r="A23" s="29">
        <v>42510</v>
      </c>
      <c r="B23" s="9">
        <v>38.639999000000003</v>
      </c>
      <c r="C23" s="9">
        <v>38.990001999999997</v>
      </c>
      <c r="D23" s="9">
        <v>38.259998000000003</v>
      </c>
      <c r="E23" s="9">
        <v>38.840000000000003</v>
      </c>
      <c r="F23" s="9">
        <v>35.666370000000001</v>
      </c>
      <c r="G23" s="5">
        <v>80215600</v>
      </c>
      <c r="I23" s="27">
        <v>20</v>
      </c>
      <c r="J23" s="9">
        <f t="shared" si="2"/>
        <v>1.0352091618266297E-2</v>
      </c>
      <c r="K23" s="5">
        <f t="shared" si="3"/>
        <v>1.0103520916182662</v>
      </c>
      <c r="M23" s="27">
        <v>20</v>
      </c>
      <c r="N23" s="9">
        <f t="shared" si="0"/>
        <v>1.0405859896581358E-2</v>
      </c>
      <c r="O23" s="5">
        <f t="shared" si="4"/>
        <v>1.0104058598965813</v>
      </c>
      <c r="Q23" s="64">
        <v>-0.1</v>
      </c>
      <c r="R23" s="65"/>
      <c r="W23" s="27">
        <v>20</v>
      </c>
      <c r="X23" s="9">
        <f t="shared" si="1"/>
        <v>0</v>
      </c>
      <c r="Y23" s="5">
        <f t="shared" si="5"/>
        <v>0</v>
      </c>
      <c r="AA23" s="37">
        <v>21</v>
      </c>
      <c r="AB23" s="36">
        <v>0.1</v>
      </c>
      <c r="AD23" s="15">
        <f t="shared" si="6"/>
        <v>7.9769173859746134E-3</v>
      </c>
    </row>
    <row r="24" spans="1:30" x14ac:dyDescent="0.35">
      <c r="A24" s="29">
        <v>42517</v>
      </c>
      <c r="B24" s="9">
        <v>38.830002</v>
      </c>
      <c r="C24" s="9">
        <v>39.200001</v>
      </c>
      <c r="D24" s="9">
        <v>38.580002</v>
      </c>
      <c r="E24" s="9">
        <v>38.840000000000003</v>
      </c>
      <c r="F24" s="9">
        <v>35.666370000000001</v>
      </c>
      <c r="G24" s="5">
        <v>72963600</v>
      </c>
      <c r="I24" s="26">
        <v>21</v>
      </c>
      <c r="J24" s="9">
        <f t="shared" si="2"/>
        <v>0</v>
      </c>
      <c r="K24" s="5">
        <f t="shared" si="3"/>
        <v>1</v>
      </c>
      <c r="M24" s="26">
        <v>21</v>
      </c>
      <c r="N24" s="9">
        <f t="shared" si="0"/>
        <v>0</v>
      </c>
      <c r="O24" s="5">
        <f t="shared" si="4"/>
        <v>1</v>
      </c>
      <c r="Q24" s="64">
        <v>-0.09</v>
      </c>
      <c r="R24" s="65"/>
      <c r="W24" s="26">
        <v>21</v>
      </c>
      <c r="X24" s="9">
        <f t="shared" si="1"/>
        <v>-2.375174232291684E-3</v>
      </c>
      <c r="Y24" s="5">
        <f t="shared" si="5"/>
        <v>5.6414526337423902E-6</v>
      </c>
      <c r="AD24" s="15">
        <f t="shared" si="6"/>
        <v>2.375174232291684E-3</v>
      </c>
    </row>
    <row r="25" spans="1:30" x14ac:dyDescent="0.35">
      <c r="A25" s="29">
        <v>42524</v>
      </c>
      <c r="B25" s="9">
        <v>38.970001000000003</v>
      </c>
      <c r="C25" s="9">
        <v>40.169998</v>
      </c>
      <c r="D25" s="9">
        <v>38.93</v>
      </c>
      <c r="E25" s="9">
        <v>40.090000000000003</v>
      </c>
      <c r="F25" s="9">
        <v>36.814231999999997</v>
      </c>
      <c r="G25" s="5">
        <v>96015300</v>
      </c>
      <c r="I25" s="26">
        <v>22</v>
      </c>
      <c r="J25" s="9">
        <f t="shared" si="2"/>
        <v>3.167628153882359E-2</v>
      </c>
      <c r="K25" s="5">
        <f t="shared" si="3"/>
        <v>1.0316762815388236</v>
      </c>
      <c r="M25" s="26">
        <v>22</v>
      </c>
      <c r="N25" s="9">
        <f t="shared" si="0"/>
        <v>3.2183314421960978E-2</v>
      </c>
      <c r="O25" s="5">
        <f t="shared" si="4"/>
        <v>1.032183314421961</v>
      </c>
      <c r="Q25" s="64">
        <v>-0.08</v>
      </c>
      <c r="R25" s="65"/>
      <c r="W25" s="26">
        <v>22</v>
      </c>
      <c r="X25" s="9">
        <f t="shared" si="1"/>
        <v>0</v>
      </c>
      <c r="Y25" s="5">
        <f t="shared" si="5"/>
        <v>0</v>
      </c>
      <c r="AD25" s="15">
        <f t="shared" si="6"/>
        <v>2.9301107306531907E-2</v>
      </c>
    </row>
    <row r="26" spans="1:30" x14ac:dyDescent="0.35">
      <c r="A26" s="29">
        <v>42531</v>
      </c>
      <c r="B26" s="9">
        <v>39.950001</v>
      </c>
      <c r="C26" s="9">
        <v>40.57</v>
      </c>
      <c r="D26" s="9">
        <v>39.880001</v>
      </c>
      <c r="E26" s="9">
        <v>40.490001999999997</v>
      </c>
      <c r="F26" s="9">
        <v>37.181548999999997</v>
      </c>
      <c r="G26" s="5">
        <v>105235800</v>
      </c>
      <c r="I26" s="26">
        <v>23</v>
      </c>
      <c r="J26" s="9">
        <f t="shared" si="2"/>
        <v>9.9281340684049812E-3</v>
      </c>
      <c r="K26" s="5">
        <f t="shared" si="3"/>
        <v>1.009928134068405</v>
      </c>
      <c r="M26" s="26">
        <v>23</v>
      </c>
      <c r="N26" s="9">
        <f t="shared" si="0"/>
        <v>9.9775814961996206E-3</v>
      </c>
      <c r="O26" s="5">
        <f t="shared" si="4"/>
        <v>1.0099775814961995</v>
      </c>
      <c r="Q26" s="64">
        <v>-7.0000000000000007E-2</v>
      </c>
      <c r="R26" s="65"/>
      <c r="W26" s="26">
        <v>23</v>
      </c>
      <c r="X26" s="9">
        <f t="shared" si="1"/>
        <v>0</v>
      </c>
      <c r="Y26" s="5">
        <f t="shared" si="5"/>
        <v>0</v>
      </c>
      <c r="AD26" s="15">
        <f t="shared" si="6"/>
        <v>7.5529598361132972E-3</v>
      </c>
    </row>
    <row r="27" spans="1:30" x14ac:dyDescent="0.35">
      <c r="A27" s="29">
        <v>42538</v>
      </c>
      <c r="B27" s="9">
        <v>40.540000999999997</v>
      </c>
      <c r="C27" s="9">
        <v>41.889999000000003</v>
      </c>
      <c r="D27" s="9">
        <v>40.330002</v>
      </c>
      <c r="E27" s="9">
        <v>41.880001</v>
      </c>
      <c r="F27" s="9">
        <v>38.457973000000003</v>
      </c>
      <c r="G27" s="5">
        <v>106713100</v>
      </c>
      <c r="I27" s="27">
        <v>24</v>
      </c>
      <c r="J27" s="9">
        <f t="shared" si="2"/>
        <v>3.3753391054136134E-2</v>
      </c>
      <c r="K27" s="5">
        <f t="shared" si="3"/>
        <v>1.0337533910541361</v>
      </c>
      <c r="M27" s="27">
        <v>24</v>
      </c>
      <c r="N27" s="9">
        <f t="shared" si="0"/>
        <v>3.4329500365894008E-2</v>
      </c>
      <c r="O27" s="5">
        <f t="shared" si="4"/>
        <v>1.0343295003658941</v>
      </c>
      <c r="Q27" s="64">
        <v>-0.06</v>
      </c>
      <c r="R27" s="65"/>
      <c r="W27" s="27">
        <v>24</v>
      </c>
      <c r="X27" s="9">
        <f t="shared" si="1"/>
        <v>0</v>
      </c>
      <c r="Y27" s="5">
        <f t="shared" si="5"/>
        <v>0</v>
      </c>
      <c r="AD27" s="15">
        <f t="shared" si="6"/>
        <v>3.1378216821844447E-2</v>
      </c>
    </row>
    <row r="28" spans="1:30" x14ac:dyDescent="0.35">
      <c r="A28" s="29">
        <v>42545</v>
      </c>
      <c r="B28" s="9">
        <v>41.450001</v>
      </c>
      <c r="C28" s="9">
        <v>43.419998</v>
      </c>
      <c r="D28" s="9">
        <v>41.290000999999997</v>
      </c>
      <c r="E28" s="9">
        <v>43.209999000000003</v>
      </c>
      <c r="F28" s="9">
        <v>39.679295000000003</v>
      </c>
      <c r="G28" s="5">
        <v>184606500</v>
      </c>
      <c r="I28" s="27">
        <v>25</v>
      </c>
      <c r="J28" s="9">
        <f t="shared" si="2"/>
        <v>3.1263480458178873E-2</v>
      </c>
      <c r="K28" s="5">
        <f t="shared" si="3"/>
        <v>1.0312634804581788</v>
      </c>
      <c r="M28" s="27">
        <v>25</v>
      </c>
      <c r="N28" s="9">
        <f t="shared" si="0"/>
        <v>3.1757315966704759E-2</v>
      </c>
      <c r="O28" s="5">
        <f t="shared" si="4"/>
        <v>1.0317573159667048</v>
      </c>
      <c r="Q28" s="64">
        <v>-0.05</v>
      </c>
      <c r="R28" s="65"/>
      <c r="W28" s="27">
        <v>25</v>
      </c>
      <c r="X28" s="9">
        <f t="shared" si="1"/>
        <v>0</v>
      </c>
      <c r="Y28" s="5">
        <f t="shared" si="5"/>
        <v>0</v>
      </c>
      <c r="AD28" s="15">
        <f t="shared" si="6"/>
        <v>2.888830622588719E-2</v>
      </c>
    </row>
    <row r="29" spans="1:30" x14ac:dyDescent="0.35">
      <c r="A29" s="29">
        <v>42552</v>
      </c>
      <c r="B29" s="9">
        <v>43.209999000000003</v>
      </c>
      <c r="C29" s="9">
        <v>43.889999000000003</v>
      </c>
      <c r="D29" s="9">
        <v>42.130001</v>
      </c>
      <c r="E29" s="9">
        <v>42.299999</v>
      </c>
      <c r="F29" s="9">
        <v>38.843651000000001</v>
      </c>
      <c r="G29" s="5">
        <v>108975600</v>
      </c>
      <c r="I29" s="26">
        <v>26</v>
      </c>
      <c r="J29" s="9">
        <f t="shared" si="2"/>
        <v>-2.1284875086567585E-2</v>
      </c>
      <c r="K29" s="5">
        <f t="shared" si="3"/>
        <v>0.97871512491343238</v>
      </c>
      <c r="M29" s="26">
        <v>26</v>
      </c>
      <c r="N29" s="9">
        <f t="shared" si="0"/>
        <v>-2.1059950787936176E-2</v>
      </c>
      <c r="O29" s="5">
        <f t="shared" si="4"/>
        <v>0.97894004921206379</v>
      </c>
      <c r="Q29" s="64">
        <v>-0.04</v>
      </c>
      <c r="R29" s="65"/>
      <c r="W29" s="26">
        <v>26</v>
      </c>
      <c r="X29" s="9">
        <f t="shared" si="1"/>
        <v>-2.3660049318859268E-2</v>
      </c>
      <c r="Y29" s="5">
        <f t="shared" si="5"/>
        <v>5.5979793377085286E-4</v>
      </c>
      <c r="AD29" s="15">
        <f t="shared" si="6"/>
        <v>2.3660049318859268E-2</v>
      </c>
    </row>
    <row r="30" spans="1:30" x14ac:dyDescent="0.35">
      <c r="A30" s="29">
        <v>42559</v>
      </c>
      <c r="B30" s="9">
        <v>42.130001</v>
      </c>
      <c r="C30" s="9">
        <v>42.959999000000003</v>
      </c>
      <c r="D30" s="9">
        <v>41.700001</v>
      </c>
      <c r="E30" s="9">
        <v>42.77</v>
      </c>
      <c r="F30" s="9">
        <v>39.715000000000003</v>
      </c>
      <c r="G30" s="5">
        <v>100221700</v>
      </c>
      <c r="I30" s="26">
        <v>27</v>
      </c>
      <c r="J30" s="9">
        <f t="shared" si="2"/>
        <v>2.218431004992516E-2</v>
      </c>
      <c r="K30" s="5">
        <f t="shared" si="3"/>
        <v>1.022184310049925</v>
      </c>
      <c r="M30" s="26">
        <v>27</v>
      </c>
      <c r="N30" s="9">
        <f t="shared" si="0"/>
        <v>2.243221163736648E-2</v>
      </c>
      <c r="O30" s="5">
        <f t="shared" si="4"/>
        <v>1.0224322116373665</v>
      </c>
      <c r="Q30" s="64">
        <v>-0.03</v>
      </c>
      <c r="R30" s="65"/>
      <c r="W30" s="26">
        <v>27</v>
      </c>
      <c r="X30" s="9">
        <f t="shared" si="1"/>
        <v>0</v>
      </c>
      <c r="Y30" s="5">
        <f t="shared" si="5"/>
        <v>0</v>
      </c>
      <c r="AD30" s="15">
        <f t="shared" si="6"/>
        <v>1.9809135817633477E-2</v>
      </c>
    </row>
    <row r="31" spans="1:30" x14ac:dyDescent="0.35">
      <c r="A31" s="29">
        <v>42566</v>
      </c>
      <c r="B31" s="9">
        <v>42.91</v>
      </c>
      <c r="C31" s="9">
        <v>43.080002</v>
      </c>
      <c r="D31" s="9">
        <v>42.34</v>
      </c>
      <c r="E31" s="9">
        <v>42.52</v>
      </c>
      <c r="F31" s="9">
        <v>39.482857000000003</v>
      </c>
      <c r="G31" s="5">
        <v>78381800</v>
      </c>
      <c r="I31" s="26">
        <v>28</v>
      </c>
      <c r="J31" s="9">
        <f t="shared" si="2"/>
        <v>-5.8623723832769304E-3</v>
      </c>
      <c r="K31" s="5">
        <f t="shared" si="3"/>
        <v>0.99413762761672309</v>
      </c>
      <c r="M31" s="26">
        <v>28</v>
      </c>
      <c r="N31" s="9">
        <f t="shared" si="0"/>
        <v>-5.8452222082336809E-3</v>
      </c>
      <c r="O31" s="5">
        <f t="shared" si="4"/>
        <v>0.99415477779176631</v>
      </c>
      <c r="Q31" s="64">
        <v>-0.02</v>
      </c>
      <c r="R31" s="65"/>
      <c r="W31" s="26">
        <v>28</v>
      </c>
      <c r="X31" s="9">
        <f t="shared" si="1"/>
        <v>-8.2375466155686153E-3</v>
      </c>
      <c r="Y31" s="5">
        <f t="shared" si="5"/>
        <v>6.7857174243665948E-5</v>
      </c>
      <c r="AD31" s="15">
        <f t="shared" si="6"/>
        <v>8.2375466155686153E-3</v>
      </c>
    </row>
    <row r="32" spans="1:30" x14ac:dyDescent="0.35">
      <c r="A32" s="29">
        <v>42573</v>
      </c>
      <c r="B32" s="9">
        <v>42.529998999999997</v>
      </c>
      <c r="C32" s="9">
        <v>43.439999</v>
      </c>
      <c r="D32" s="9">
        <v>42.279998999999997</v>
      </c>
      <c r="E32" s="9">
        <v>42.580002</v>
      </c>
      <c r="F32" s="9">
        <v>39.538567</v>
      </c>
      <c r="G32" s="5">
        <v>98631200</v>
      </c>
      <c r="I32" s="27">
        <v>29</v>
      </c>
      <c r="J32" s="9">
        <f t="shared" si="2"/>
        <v>1.4099976034276677E-3</v>
      </c>
      <c r="K32" s="5">
        <f t="shared" si="3"/>
        <v>1.0014099976034276</v>
      </c>
      <c r="M32" s="27">
        <v>29</v>
      </c>
      <c r="N32" s="9">
        <f t="shared" si="0"/>
        <v>1.4109921174143426E-3</v>
      </c>
      <c r="O32" s="5">
        <f t="shared" si="4"/>
        <v>1.0014109921174144</v>
      </c>
      <c r="Q32" s="64">
        <v>-0.01</v>
      </c>
      <c r="R32" s="65"/>
      <c r="W32" s="27">
        <v>29</v>
      </c>
      <c r="X32" s="9">
        <f t="shared" si="1"/>
        <v>-9.651766288640163E-4</v>
      </c>
      <c r="Y32" s="5">
        <f t="shared" si="5"/>
        <v>9.3156592490530707E-7</v>
      </c>
      <c r="AD32" s="15">
        <f t="shared" si="6"/>
        <v>9.651766288640163E-4</v>
      </c>
    </row>
    <row r="33" spans="1:30" x14ac:dyDescent="0.35">
      <c r="A33" s="29">
        <v>42580</v>
      </c>
      <c r="B33" s="9">
        <v>42.619999</v>
      </c>
      <c r="C33" s="9">
        <v>43.5</v>
      </c>
      <c r="D33" s="9">
        <v>42.459999000000003</v>
      </c>
      <c r="E33" s="9">
        <v>43.080002</v>
      </c>
      <c r="F33" s="9">
        <v>40.002856999999999</v>
      </c>
      <c r="G33" s="5">
        <v>90956700</v>
      </c>
      <c r="I33" s="27">
        <v>30</v>
      </c>
      <c r="J33" s="9">
        <f t="shared" si="2"/>
        <v>1.1674301258046112E-2</v>
      </c>
      <c r="K33" s="5">
        <f t="shared" si="3"/>
        <v>1.011674301258046</v>
      </c>
      <c r="M33" s="27">
        <v>30</v>
      </c>
      <c r="N33" s="9">
        <f t="shared" si="0"/>
        <v>1.1742711869147871E-2</v>
      </c>
      <c r="O33" s="5">
        <f t="shared" si="4"/>
        <v>1.0117427118691478</v>
      </c>
      <c r="Q33" s="64">
        <v>0</v>
      </c>
      <c r="R33" s="65"/>
      <c r="W33" s="27">
        <v>30</v>
      </c>
      <c r="X33" s="9">
        <f t="shared" si="1"/>
        <v>0</v>
      </c>
      <c r="Y33" s="5">
        <f t="shared" si="5"/>
        <v>0</v>
      </c>
      <c r="AD33" s="15">
        <f t="shared" si="6"/>
        <v>9.2991270257544272E-3</v>
      </c>
    </row>
    <row r="34" spans="1:30" x14ac:dyDescent="0.35">
      <c r="A34" s="29">
        <v>42587</v>
      </c>
      <c r="B34" s="9">
        <v>43.16</v>
      </c>
      <c r="C34" s="9">
        <v>43.48</v>
      </c>
      <c r="D34" s="9">
        <v>42.77</v>
      </c>
      <c r="E34" s="9">
        <v>43.389999000000003</v>
      </c>
      <c r="F34" s="9">
        <v>40.290706999999998</v>
      </c>
      <c r="G34" s="5">
        <v>71250600</v>
      </c>
      <c r="I34" s="26">
        <v>31</v>
      </c>
      <c r="J34" s="9">
        <f t="shared" si="2"/>
        <v>7.1699702646080103E-3</v>
      </c>
      <c r="K34" s="5">
        <f t="shared" si="3"/>
        <v>1.007169970264608</v>
      </c>
      <c r="M34" s="26">
        <v>31</v>
      </c>
      <c r="N34" s="9">
        <f t="shared" si="0"/>
        <v>7.1957360445529884E-3</v>
      </c>
      <c r="O34" s="5">
        <f t="shared" si="4"/>
        <v>1.0071957360445529</v>
      </c>
      <c r="Q34" s="64">
        <v>0.01</v>
      </c>
      <c r="R34" s="65"/>
      <c r="W34" s="26">
        <v>31</v>
      </c>
      <c r="X34" s="9">
        <f t="shared" si="1"/>
        <v>0</v>
      </c>
      <c r="Y34" s="5">
        <f t="shared" si="5"/>
        <v>0</v>
      </c>
      <c r="AD34" s="15">
        <f t="shared" si="6"/>
        <v>4.7947960323163263E-3</v>
      </c>
    </row>
    <row r="35" spans="1:30" x14ac:dyDescent="0.35">
      <c r="A35" s="29">
        <v>42594</v>
      </c>
      <c r="B35" s="9">
        <v>43.41</v>
      </c>
      <c r="C35" s="9">
        <v>43.459999000000003</v>
      </c>
      <c r="D35" s="9">
        <v>41.110000999999997</v>
      </c>
      <c r="E35" s="9">
        <v>41.400002000000001</v>
      </c>
      <c r="F35" s="9">
        <v>38.442855999999999</v>
      </c>
      <c r="G35" s="5">
        <v>120327000</v>
      </c>
      <c r="I35" s="26">
        <v>32</v>
      </c>
      <c r="J35" s="9">
        <f t="shared" si="2"/>
        <v>-4.6947967879079483E-2</v>
      </c>
      <c r="K35" s="5">
        <f t="shared" si="3"/>
        <v>0.95305203212092049</v>
      </c>
      <c r="M35" s="26">
        <v>32</v>
      </c>
      <c r="N35" s="9">
        <f t="shared" si="0"/>
        <v>-4.5862957927246067E-2</v>
      </c>
      <c r="O35" s="5">
        <f t="shared" si="4"/>
        <v>0.95413704207275396</v>
      </c>
      <c r="Q35" s="64">
        <v>0.02</v>
      </c>
      <c r="R35" s="65"/>
      <c r="W35" s="26">
        <v>32</v>
      </c>
      <c r="X35" s="9">
        <f t="shared" si="1"/>
        <v>-4.932314211137117E-2</v>
      </c>
      <c r="Y35" s="5">
        <f t="shared" si="5"/>
        <v>2.4327723477385161E-3</v>
      </c>
      <c r="AD35" s="15">
        <f t="shared" si="6"/>
        <v>4.932314211137117E-2</v>
      </c>
    </row>
    <row r="36" spans="1:30" x14ac:dyDescent="0.35">
      <c r="A36" s="29">
        <v>42601</v>
      </c>
      <c r="B36" s="9">
        <v>41.23</v>
      </c>
      <c r="C36" s="9">
        <v>41.25</v>
      </c>
      <c r="D36" s="9">
        <v>40.549999</v>
      </c>
      <c r="E36" s="9">
        <v>41.07</v>
      </c>
      <c r="F36" s="9">
        <v>38.136420999999999</v>
      </c>
      <c r="G36" s="5">
        <v>95260700</v>
      </c>
      <c r="I36" s="26">
        <v>33</v>
      </c>
      <c r="J36" s="9">
        <f t="shared" si="2"/>
        <v>-8.0031216694290436E-3</v>
      </c>
      <c r="K36" s="5">
        <f t="shared" si="3"/>
        <v>0.99199687833057093</v>
      </c>
      <c r="M36" s="26">
        <v>33</v>
      </c>
      <c r="N36" s="9">
        <f t="shared" ref="N36:N67" si="7">(F36-F35)/F35</f>
        <v>-7.9711819538069821E-3</v>
      </c>
      <c r="O36" s="5">
        <f t="shared" si="4"/>
        <v>0.99202881804619303</v>
      </c>
      <c r="Q36" s="64">
        <v>0.03</v>
      </c>
      <c r="R36" s="65"/>
      <c r="W36" s="26">
        <v>33</v>
      </c>
      <c r="X36" s="9">
        <f t="shared" ref="X36:X67" si="8">IF(J36&lt;$R$3,(J36-$R$3),0)</f>
        <v>-1.0378295901720729E-2</v>
      </c>
      <c r="Y36" s="5">
        <f t="shared" si="5"/>
        <v>1.0770902582367327E-4</v>
      </c>
      <c r="AD36" s="15">
        <f t="shared" si="6"/>
        <v>1.0378295901720729E-2</v>
      </c>
    </row>
    <row r="37" spans="1:30" x14ac:dyDescent="0.35">
      <c r="A37" s="29">
        <v>42608</v>
      </c>
      <c r="B37" s="9">
        <v>41.130001</v>
      </c>
      <c r="C37" s="9">
        <v>41.290000999999997</v>
      </c>
      <c r="D37" s="9">
        <v>40.599997999999999</v>
      </c>
      <c r="E37" s="9">
        <v>40.959999000000003</v>
      </c>
      <c r="F37" s="9">
        <v>38.034283000000002</v>
      </c>
      <c r="G37" s="5">
        <v>76334000</v>
      </c>
      <c r="I37" s="27">
        <v>34</v>
      </c>
      <c r="J37" s="9">
        <f t="shared" si="2"/>
        <v>-2.6818200660466006E-3</v>
      </c>
      <c r="K37" s="5">
        <f t="shared" si="3"/>
        <v>0.99731817993395344</v>
      </c>
      <c r="M37" s="27">
        <v>34</v>
      </c>
      <c r="N37" s="9">
        <f t="shared" si="7"/>
        <v>-2.6782271991384957E-3</v>
      </c>
      <c r="O37" s="5">
        <f t="shared" si="4"/>
        <v>0.99732177280086154</v>
      </c>
      <c r="Q37" s="64">
        <v>0.04</v>
      </c>
      <c r="R37" s="65"/>
      <c r="W37" s="27">
        <v>34</v>
      </c>
      <c r="X37" s="9">
        <f t="shared" si="8"/>
        <v>-5.0569942983382851E-3</v>
      </c>
      <c r="Y37" s="5">
        <f t="shared" si="5"/>
        <v>2.5573191333425924E-5</v>
      </c>
      <c r="AD37" s="15">
        <f t="shared" si="6"/>
        <v>5.0569942983382851E-3</v>
      </c>
    </row>
    <row r="38" spans="1:30" x14ac:dyDescent="0.35">
      <c r="A38" s="29">
        <v>42615</v>
      </c>
      <c r="B38" s="9">
        <v>41.09</v>
      </c>
      <c r="C38" s="9">
        <v>41.389999000000003</v>
      </c>
      <c r="D38" s="9">
        <v>40.740001999999997</v>
      </c>
      <c r="E38" s="9">
        <v>41.189999</v>
      </c>
      <c r="F38" s="9">
        <v>38.247852000000002</v>
      </c>
      <c r="G38" s="5">
        <v>61587000</v>
      </c>
      <c r="I38" s="27">
        <v>35</v>
      </c>
      <c r="J38" s="9">
        <f t="shared" si="2"/>
        <v>5.5994646195988108E-3</v>
      </c>
      <c r="K38" s="5">
        <f t="shared" si="3"/>
        <v>1.0055994646195987</v>
      </c>
      <c r="M38" s="27">
        <v>35</v>
      </c>
      <c r="N38" s="9">
        <f t="shared" si="7"/>
        <v>5.6151709235586133E-3</v>
      </c>
      <c r="O38" s="5">
        <f t="shared" si="4"/>
        <v>1.0056151709235586</v>
      </c>
      <c r="Q38" s="64">
        <v>0.05</v>
      </c>
      <c r="R38" s="65"/>
      <c r="W38" s="27">
        <v>35</v>
      </c>
      <c r="X38" s="9">
        <f t="shared" si="8"/>
        <v>0</v>
      </c>
      <c r="Y38" s="5">
        <f t="shared" si="5"/>
        <v>0</v>
      </c>
      <c r="AD38" s="15">
        <f t="shared" si="6"/>
        <v>3.2242903873071268E-3</v>
      </c>
    </row>
    <row r="39" spans="1:30" x14ac:dyDescent="0.35">
      <c r="A39" s="29">
        <v>42622</v>
      </c>
      <c r="B39" s="9">
        <v>40.98</v>
      </c>
      <c r="C39" s="9">
        <v>41.080002</v>
      </c>
      <c r="D39" s="9">
        <v>39.549999</v>
      </c>
      <c r="E39" s="9">
        <v>40.450001</v>
      </c>
      <c r="F39" s="9">
        <v>37.560707000000001</v>
      </c>
      <c r="G39" s="5">
        <v>140369200</v>
      </c>
      <c r="I39" s="26">
        <v>36</v>
      </c>
      <c r="J39" s="9">
        <f t="shared" si="2"/>
        <v>-1.8128924453848991E-2</v>
      </c>
      <c r="K39" s="5">
        <f t="shared" si="3"/>
        <v>0.98187107554615105</v>
      </c>
      <c r="M39" s="26">
        <v>36</v>
      </c>
      <c r="N39" s="9">
        <f t="shared" si="7"/>
        <v>-1.7965584054236587E-2</v>
      </c>
      <c r="O39" s="5">
        <f t="shared" si="4"/>
        <v>0.98203441594576346</v>
      </c>
      <c r="Q39" s="64">
        <v>0.06</v>
      </c>
      <c r="R39" s="65"/>
      <c r="W39" s="26">
        <v>36</v>
      </c>
      <c r="X39" s="9">
        <f t="shared" si="8"/>
        <v>-2.0504098686140674E-2</v>
      </c>
      <c r="Y39" s="5">
        <f t="shared" si="5"/>
        <v>4.2041806293099569E-4</v>
      </c>
      <c r="AD39" s="15">
        <f t="shared" si="6"/>
        <v>2.0504098686140674E-2</v>
      </c>
    </row>
    <row r="40" spans="1:30" x14ac:dyDescent="0.35">
      <c r="A40" s="29">
        <v>42629</v>
      </c>
      <c r="B40" s="9">
        <v>40.340000000000003</v>
      </c>
      <c r="C40" s="9">
        <v>41.189999</v>
      </c>
      <c r="D40" s="9">
        <v>39.860000999999997</v>
      </c>
      <c r="E40" s="9">
        <v>41.110000999999997</v>
      </c>
      <c r="F40" s="9">
        <v>38.173565000000004</v>
      </c>
      <c r="G40" s="5">
        <v>112443500</v>
      </c>
      <c r="I40" s="26">
        <v>37</v>
      </c>
      <c r="J40" s="9">
        <f t="shared" si="2"/>
        <v>1.6184782973236157E-2</v>
      </c>
      <c r="K40" s="5">
        <f t="shared" si="3"/>
        <v>1.0161847829732362</v>
      </c>
      <c r="M40" s="26">
        <v>37</v>
      </c>
      <c r="N40" s="9">
        <f t="shared" si="7"/>
        <v>1.6316466034571788E-2</v>
      </c>
      <c r="O40" s="5">
        <f t="shared" si="4"/>
        <v>1.0163164660345718</v>
      </c>
      <c r="Q40" s="64">
        <v>7.0000000000000007E-2</v>
      </c>
      <c r="R40" s="65"/>
      <c r="W40" s="26">
        <v>37</v>
      </c>
      <c r="X40" s="9">
        <f t="shared" si="8"/>
        <v>0</v>
      </c>
      <c r="Y40" s="5">
        <f t="shared" si="5"/>
        <v>0</v>
      </c>
      <c r="AD40" s="15">
        <f t="shared" si="6"/>
        <v>1.3809608740944473E-2</v>
      </c>
    </row>
    <row r="41" spans="1:30" x14ac:dyDescent="0.35">
      <c r="A41" s="29">
        <v>42636</v>
      </c>
      <c r="B41" s="9">
        <v>41.150002000000001</v>
      </c>
      <c r="C41" s="9">
        <v>41.700001</v>
      </c>
      <c r="D41" s="9">
        <v>40.439999</v>
      </c>
      <c r="E41" s="9">
        <v>40.729999999999997</v>
      </c>
      <c r="F41" s="9">
        <v>37.820709000000001</v>
      </c>
      <c r="G41" s="5">
        <v>97342000</v>
      </c>
      <c r="I41" s="26">
        <v>38</v>
      </c>
      <c r="J41" s="9">
        <f t="shared" si="2"/>
        <v>-9.2864506028664147E-3</v>
      </c>
      <c r="K41" s="5">
        <f t="shared" si="3"/>
        <v>0.99071354939713363</v>
      </c>
      <c r="M41" s="26">
        <v>38</v>
      </c>
      <c r="N41" s="9">
        <f t="shared" si="7"/>
        <v>-9.2434646855750219E-3</v>
      </c>
      <c r="O41" s="5">
        <f t="shared" si="4"/>
        <v>0.99075653531442498</v>
      </c>
      <c r="Q41" s="64">
        <v>0.08</v>
      </c>
      <c r="R41" s="65"/>
      <c r="W41" s="26">
        <v>38</v>
      </c>
      <c r="X41" s="9">
        <f t="shared" si="8"/>
        <v>-1.1661624835158098E-2</v>
      </c>
      <c r="Y41" s="5">
        <f t="shared" si="5"/>
        <v>1.3599349379597614E-4</v>
      </c>
      <c r="AD41" s="15">
        <f t="shared" si="6"/>
        <v>1.1661624835158098E-2</v>
      </c>
    </row>
    <row r="42" spans="1:30" x14ac:dyDescent="0.35">
      <c r="A42" s="29">
        <v>42643</v>
      </c>
      <c r="B42" s="9">
        <v>40.909999999999997</v>
      </c>
      <c r="C42" s="9">
        <v>41.040000999999997</v>
      </c>
      <c r="D42" s="9">
        <v>38.830002</v>
      </c>
      <c r="E42" s="9">
        <v>39.110000999999997</v>
      </c>
      <c r="F42" s="9">
        <v>36.316428999999999</v>
      </c>
      <c r="G42" s="5">
        <v>107494700</v>
      </c>
      <c r="I42" s="27">
        <v>39</v>
      </c>
      <c r="J42" s="9">
        <f t="shared" si="2"/>
        <v>-4.0586581334729505E-2</v>
      </c>
      <c r="K42" s="5">
        <f t="shared" si="3"/>
        <v>0.95941341866527052</v>
      </c>
      <c r="M42" s="27">
        <v>39</v>
      </c>
      <c r="N42" s="9">
        <f t="shared" si="7"/>
        <v>-3.9773976738511206E-2</v>
      </c>
      <c r="O42" s="5">
        <f t="shared" si="4"/>
        <v>0.96022602326148876</v>
      </c>
      <c r="Q42" s="64">
        <v>0.09</v>
      </c>
      <c r="R42" s="65"/>
      <c r="W42" s="27">
        <v>39</v>
      </c>
      <c r="X42" s="9">
        <f t="shared" si="8"/>
        <v>-4.2961755567021191E-2</v>
      </c>
      <c r="Y42" s="5">
        <f t="shared" si="5"/>
        <v>1.8457124414004763E-3</v>
      </c>
      <c r="AD42" s="15">
        <f t="shared" si="6"/>
        <v>4.2961755567021191E-2</v>
      </c>
    </row>
    <row r="43" spans="1:30" x14ac:dyDescent="0.35">
      <c r="A43" s="29">
        <v>42650</v>
      </c>
      <c r="B43" s="9">
        <v>39.220001000000003</v>
      </c>
      <c r="C43" s="9">
        <v>39.490001999999997</v>
      </c>
      <c r="D43" s="9">
        <v>38.209999000000003</v>
      </c>
      <c r="E43" s="9">
        <v>39.369999</v>
      </c>
      <c r="F43" s="9">
        <v>37.003002000000002</v>
      </c>
      <c r="G43" s="5">
        <v>95230400</v>
      </c>
      <c r="I43" s="27">
        <v>40</v>
      </c>
      <c r="J43" s="9">
        <f t="shared" si="2"/>
        <v>1.8728816073347254E-2</v>
      </c>
      <c r="K43" s="5">
        <f t="shared" si="3"/>
        <v>1.0187288160733472</v>
      </c>
      <c r="M43" s="27">
        <v>40</v>
      </c>
      <c r="N43" s="9">
        <f t="shared" si="7"/>
        <v>1.8905300408253323E-2</v>
      </c>
      <c r="O43" s="5">
        <f t="shared" si="4"/>
        <v>1.0189053004082533</v>
      </c>
      <c r="Q43" s="64">
        <v>0.1</v>
      </c>
      <c r="R43" s="65"/>
      <c r="W43" s="27">
        <v>40</v>
      </c>
      <c r="X43" s="9">
        <f t="shared" si="8"/>
        <v>0</v>
      </c>
      <c r="Y43" s="5">
        <f t="shared" si="5"/>
        <v>0</v>
      </c>
      <c r="AD43" s="15">
        <f t="shared" si="6"/>
        <v>1.6353641841055571E-2</v>
      </c>
    </row>
    <row r="44" spans="1:30" ht="16" thickBot="1" x14ac:dyDescent="0.4">
      <c r="A44" s="29">
        <v>42657</v>
      </c>
      <c r="B44" s="9">
        <v>39.409999999999997</v>
      </c>
      <c r="C44" s="9">
        <v>39.580002</v>
      </c>
      <c r="D44" s="9">
        <v>38.5</v>
      </c>
      <c r="E44" s="9">
        <v>38.650002000000001</v>
      </c>
      <c r="F44" s="9">
        <v>36.326286000000003</v>
      </c>
      <c r="G44" s="5">
        <v>85842400</v>
      </c>
      <c r="I44" s="26">
        <v>41</v>
      </c>
      <c r="J44" s="9">
        <f t="shared" si="2"/>
        <v>-1.8457433043114993E-2</v>
      </c>
      <c r="K44" s="5">
        <f t="shared" si="3"/>
        <v>0.98154256695688502</v>
      </c>
      <c r="M44" s="26">
        <v>41</v>
      </c>
      <c r="N44" s="9">
        <f t="shared" si="7"/>
        <v>-1.8288137811088921E-2</v>
      </c>
      <c r="O44" s="5">
        <f t="shared" si="4"/>
        <v>0.98171186218891104</v>
      </c>
      <c r="Q44" s="66" t="s">
        <v>116</v>
      </c>
      <c r="R44" s="67">
        <v>0</v>
      </c>
      <c r="W44" s="26">
        <v>41</v>
      </c>
      <c r="X44" s="9">
        <f t="shared" si="8"/>
        <v>-2.0832607275406676E-2</v>
      </c>
      <c r="Y44" s="5">
        <f t="shared" si="5"/>
        <v>4.3399752589132716E-4</v>
      </c>
      <c r="AD44" s="15">
        <f t="shared" si="6"/>
        <v>2.0832607275406676E-2</v>
      </c>
    </row>
    <row r="45" spans="1:30" x14ac:dyDescent="0.35">
      <c r="A45" s="29">
        <v>42664</v>
      </c>
      <c r="B45" s="9">
        <v>38.400002000000001</v>
      </c>
      <c r="C45" s="9">
        <v>38.669998</v>
      </c>
      <c r="D45" s="9">
        <v>36.270000000000003</v>
      </c>
      <c r="E45" s="9">
        <v>36.520000000000003</v>
      </c>
      <c r="F45" s="9">
        <v>34.324345000000001</v>
      </c>
      <c r="G45" s="5">
        <v>299898300</v>
      </c>
      <c r="I45" s="26">
        <v>42</v>
      </c>
      <c r="J45" s="9">
        <f t="shared" si="2"/>
        <v>-5.668674227453175E-2</v>
      </c>
      <c r="K45" s="5">
        <f t="shared" si="3"/>
        <v>0.94331325772546826</v>
      </c>
      <c r="M45" s="26">
        <v>42</v>
      </c>
      <c r="N45" s="9">
        <f t="shared" si="7"/>
        <v>-5.5109982892278114E-2</v>
      </c>
      <c r="O45" s="5">
        <f t="shared" si="4"/>
        <v>0.94489001710772191</v>
      </c>
      <c r="W45" s="26">
        <v>42</v>
      </c>
      <c r="X45" s="9">
        <f t="shared" si="8"/>
        <v>-5.9061916506823436E-2</v>
      </c>
      <c r="Y45" s="5">
        <f t="shared" si="5"/>
        <v>3.4883099814589829E-3</v>
      </c>
      <c r="AD45" s="15">
        <f t="shared" si="6"/>
        <v>5.9061916506823436E-2</v>
      </c>
    </row>
    <row r="46" spans="1:30" x14ac:dyDescent="0.35">
      <c r="A46" s="29">
        <v>42671</v>
      </c>
      <c r="B46" s="9">
        <v>36.650002000000001</v>
      </c>
      <c r="C46" s="9">
        <v>37.189999</v>
      </c>
      <c r="D46" s="9">
        <v>36.299999</v>
      </c>
      <c r="E46" s="9">
        <v>36.630001</v>
      </c>
      <c r="F46" s="9">
        <v>34.427734000000001</v>
      </c>
      <c r="G46" s="5">
        <v>133817700</v>
      </c>
      <c r="I46" s="26">
        <v>43</v>
      </c>
      <c r="J46" s="9">
        <f t="shared" si="2"/>
        <v>3.0075913176287826E-3</v>
      </c>
      <c r="K46" s="5">
        <f t="shared" si="3"/>
        <v>1.0030075913176288</v>
      </c>
      <c r="M46" s="26">
        <v>43</v>
      </c>
      <c r="N46" s="9">
        <f t="shared" si="7"/>
        <v>3.0121186580545078E-3</v>
      </c>
      <c r="O46" s="5">
        <f t="shared" si="4"/>
        <v>1.0030121186580545</v>
      </c>
      <c r="W46" s="26">
        <v>43</v>
      </c>
      <c r="X46" s="9">
        <f t="shared" si="8"/>
        <v>0</v>
      </c>
      <c r="Y46" s="5">
        <f t="shared" si="5"/>
        <v>0</v>
      </c>
      <c r="AD46" s="15">
        <f t="shared" si="6"/>
        <v>6.3241708533709863E-4</v>
      </c>
    </row>
    <row r="47" spans="1:30" x14ac:dyDescent="0.35">
      <c r="A47" s="29">
        <v>42678</v>
      </c>
      <c r="B47" s="9">
        <v>36.779998999999997</v>
      </c>
      <c r="C47" s="9">
        <v>37.529998999999997</v>
      </c>
      <c r="D47" s="9">
        <v>36.400002000000001</v>
      </c>
      <c r="E47" s="9">
        <v>36.57</v>
      </c>
      <c r="F47" s="9">
        <v>34.371346000000003</v>
      </c>
      <c r="G47" s="5">
        <v>135129600</v>
      </c>
      <c r="I47" s="27">
        <v>44</v>
      </c>
      <c r="J47" s="9">
        <f t="shared" si="2"/>
        <v>-1.6392083331994447E-3</v>
      </c>
      <c r="K47" s="5">
        <f t="shared" si="3"/>
        <v>0.99836079166680058</v>
      </c>
      <c r="M47" s="27">
        <v>44</v>
      </c>
      <c r="N47" s="9">
        <f t="shared" si="7"/>
        <v>-1.6378655650121593E-3</v>
      </c>
      <c r="O47" s="5">
        <f t="shared" si="4"/>
        <v>0.99836213443498789</v>
      </c>
      <c r="W47" s="27">
        <v>44</v>
      </c>
      <c r="X47" s="9">
        <f t="shared" si="8"/>
        <v>-4.0143825654911282E-3</v>
      </c>
      <c r="Y47" s="5">
        <f t="shared" si="5"/>
        <v>1.6115267382119132E-5</v>
      </c>
      <c r="AD47" s="15">
        <f t="shared" si="6"/>
        <v>4.0143825654911282E-3</v>
      </c>
    </row>
    <row r="48" spans="1:30" x14ac:dyDescent="0.35">
      <c r="A48" s="29">
        <v>42685</v>
      </c>
      <c r="B48" s="9">
        <v>36.509998000000003</v>
      </c>
      <c r="C48" s="9">
        <v>37.689999</v>
      </c>
      <c r="D48" s="9">
        <v>36.099997999999999</v>
      </c>
      <c r="E48" s="9">
        <v>37.409999999999997</v>
      </c>
      <c r="F48" s="9">
        <v>35.160839000000003</v>
      </c>
      <c r="G48" s="5">
        <v>113957900</v>
      </c>
      <c r="I48" s="27">
        <v>45</v>
      </c>
      <c r="J48" s="9">
        <f t="shared" si="2"/>
        <v>2.2709682720982307E-2</v>
      </c>
      <c r="K48" s="5">
        <f t="shared" si="3"/>
        <v>1.0227096827209823</v>
      </c>
      <c r="M48" s="27">
        <v>45</v>
      </c>
      <c r="N48" s="9">
        <f t="shared" si="7"/>
        <v>2.2969510708134622E-2</v>
      </c>
      <c r="O48" s="5">
        <f t="shared" si="4"/>
        <v>1.0229695107081347</v>
      </c>
      <c r="W48" s="27">
        <v>45</v>
      </c>
      <c r="X48" s="9">
        <f t="shared" si="8"/>
        <v>0</v>
      </c>
      <c r="Y48" s="5">
        <f t="shared" si="5"/>
        <v>0</v>
      </c>
      <c r="AD48" s="15">
        <f t="shared" si="6"/>
        <v>2.0334508488690624E-2</v>
      </c>
    </row>
    <row r="49" spans="1:30" x14ac:dyDescent="0.35">
      <c r="A49" s="29">
        <v>42692</v>
      </c>
      <c r="B49" s="9">
        <v>37.450001</v>
      </c>
      <c r="C49" s="9">
        <v>38.970001000000003</v>
      </c>
      <c r="D49" s="9">
        <v>37.299999</v>
      </c>
      <c r="E49" s="9">
        <v>38.729999999999997</v>
      </c>
      <c r="F49" s="9">
        <v>36.401482000000001</v>
      </c>
      <c r="G49" s="5">
        <v>81725000</v>
      </c>
      <c r="I49" s="26">
        <v>46</v>
      </c>
      <c r="J49" s="9">
        <f t="shared" si="2"/>
        <v>3.46765532237579E-2</v>
      </c>
      <c r="K49" s="5">
        <f t="shared" si="3"/>
        <v>1.0346765532237578</v>
      </c>
      <c r="M49" s="26">
        <v>46</v>
      </c>
      <c r="N49" s="9">
        <f t="shared" si="7"/>
        <v>3.5284795109695719E-2</v>
      </c>
      <c r="O49" s="5">
        <f t="shared" si="4"/>
        <v>1.0352847951096957</v>
      </c>
      <c r="W49" s="26">
        <v>46</v>
      </c>
      <c r="X49" s="9">
        <f t="shared" si="8"/>
        <v>0</v>
      </c>
      <c r="Y49" s="5">
        <f t="shared" si="5"/>
        <v>0</v>
      </c>
      <c r="AD49" s="15">
        <f t="shared" si="6"/>
        <v>3.2301378991466213E-2</v>
      </c>
    </row>
    <row r="50" spans="1:30" x14ac:dyDescent="0.35">
      <c r="A50" s="29">
        <v>42699</v>
      </c>
      <c r="B50" s="9">
        <v>38.770000000000003</v>
      </c>
      <c r="C50" s="9">
        <v>39.669998</v>
      </c>
      <c r="D50" s="9">
        <v>38.159999999999997</v>
      </c>
      <c r="E50" s="9">
        <v>38.880001</v>
      </c>
      <c r="F50" s="9">
        <v>36.542465</v>
      </c>
      <c r="G50" s="5">
        <v>117435800</v>
      </c>
      <c r="I50" s="26">
        <v>47</v>
      </c>
      <c r="J50" s="9">
        <f t="shared" si="2"/>
        <v>3.8655208923709275E-3</v>
      </c>
      <c r="K50" s="5">
        <f t="shared" si="3"/>
        <v>1.003865520892371</v>
      </c>
      <c r="M50" s="26">
        <v>47</v>
      </c>
      <c r="N50" s="9">
        <f t="shared" si="7"/>
        <v>3.8730016541633806E-3</v>
      </c>
      <c r="O50" s="5">
        <f t="shared" si="4"/>
        <v>1.0038730016541635</v>
      </c>
      <c r="W50" s="26">
        <v>47</v>
      </c>
      <c r="X50" s="9">
        <f t="shared" si="8"/>
        <v>0</v>
      </c>
      <c r="Y50" s="5">
        <f t="shared" si="5"/>
        <v>0</v>
      </c>
      <c r="AD50" s="15">
        <f t="shared" si="6"/>
        <v>1.4903466600792435E-3</v>
      </c>
    </row>
    <row r="51" spans="1:30" x14ac:dyDescent="0.35">
      <c r="A51" s="29">
        <v>42706</v>
      </c>
      <c r="B51" s="9">
        <v>38.840000000000003</v>
      </c>
      <c r="C51" s="9">
        <v>40.75</v>
      </c>
      <c r="D51" s="9">
        <v>38.470001000000003</v>
      </c>
      <c r="E51" s="9">
        <v>40.409999999999997</v>
      </c>
      <c r="F51" s="9">
        <v>37.980476000000003</v>
      </c>
      <c r="G51" s="5">
        <v>115407900</v>
      </c>
      <c r="I51" s="26">
        <v>48</v>
      </c>
      <c r="J51" s="9">
        <f t="shared" si="2"/>
        <v>3.8597229225686515E-2</v>
      </c>
      <c r="K51" s="5">
        <f t="shared" si="3"/>
        <v>1.0385972292256864</v>
      </c>
      <c r="M51" s="26">
        <v>48</v>
      </c>
      <c r="N51" s="9">
        <f t="shared" si="7"/>
        <v>3.9351778814045606E-2</v>
      </c>
      <c r="O51" s="5">
        <f t="shared" si="4"/>
        <v>1.0393517788140456</v>
      </c>
      <c r="W51" s="26">
        <v>48</v>
      </c>
      <c r="X51" s="9">
        <f t="shared" si="8"/>
        <v>0</v>
      </c>
      <c r="Y51" s="5">
        <f t="shared" si="5"/>
        <v>0</v>
      </c>
      <c r="AD51" s="15">
        <f t="shared" si="6"/>
        <v>3.6222054993394828E-2</v>
      </c>
    </row>
    <row r="52" spans="1:30" x14ac:dyDescent="0.35">
      <c r="A52" s="29">
        <v>42713</v>
      </c>
      <c r="B52" s="9">
        <v>40.279998999999997</v>
      </c>
      <c r="C52" s="9">
        <v>41.68</v>
      </c>
      <c r="D52" s="9">
        <v>40.169998</v>
      </c>
      <c r="E52" s="9">
        <v>41.5</v>
      </c>
      <c r="F52" s="9">
        <v>39.004944000000002</v>
      </c>
      <c r="G52" s="5">
        <v>120995200</v>
      </c>
      <c r="I52" s="27">
        <v>49</v>
      </c>
      <c r="J52" s="9">
        <f t="shared" si="2"/>
        <v>2.6616169108213166E-2</v>
      </c>
      <c r="K52" s="5">
        <f t="shared" si="3"/>
        <v>1.0266161691082132</v>
      </c>
      <c r="M52" s="27">
        <v>49</v>
      </c>
      <c r="N52" s="9">
        <f t="shared" si="7"/>
        <v>2.6973542932953204E-2</v>
      </c>
      <c r="O52" s="5">
        <f t="shared" si="4"/>
        <v>1.0269735429329532</v>
      </c>
      <c r="W52" s="27">
        <v>49</v>
      </c>
      <c r="X52" s="9">
        <f t="shared" si="8"/>
        <v>0</v>
      </c>
      <c r="Y52" s="5">
        <f t="shared" si="5"/>
        <v>0</v>
      </c>
      <c r="AD52" s="15">
        <f t="shared" si="6"/>
        <v>2.4240994875921483E-2</v>
      </c>
    </row>
    <row r="53" spans="1:30" x14ac:dyDescent="0.35">
      <c r="A53" s="29">
        <v>42720</v>
      </c>
      <c r="B53" s="9">
        <v>41.650002000000001</v>
      </c>
      <c r="C53" s="9">
        <v>42.779998999999997</v>
      </c>
      <c r="D53" s="9">
        <v>41.419998</v>
      </c>
      <c r="E53" s="9">
        <v>42.720001000000003</v>
      </c>
      <c r="F53" s="9">
        <v>40.151595999999998</v>
      </c>
      <c r="G53" s="5">
        <v>99535000</v>
      </c>
      <c r="I53" s="27">
        <v>50</v>
      </c>
      <c r="J53" s="9">
        <f t="shared" si="2"/>
        <v>2.8973783210845011E-2</v>
      </c>
      <c r="K53" s="5">
        <f t="shared" si="3"/>
        <v>1.028973783210845</v>
      </c>
      <c r="M53" s="27">
        <v>50</v>
      </c>
      <c r="N53" s="9">
        <f t="shared" si="7"/>
        <v>2.9397606621355384E-2</v>
      </c>
      <c r="O53" s="5">
        <f t="shared" si="4"/>
        <v>1.0293976066213555</v>
      </c>
      <c r="W53" s="27">
        <v>50</v>
      </c>
      <c r="X53" s="9">
        <f t="shared" si="8"/>
        <v>0</v>
      </c>
      <c r="Y53" s="5">
        <f t="shared" si="5"/>
        <v>0</v>
      </c>
      <c r="AD53" s="15">
        <f t="shared" si="6"/>
        <v>2.6598608978553328E-2</v>
      </c>
    </row>
    <row r="54" spans="1:30" x14ac:dyDescent="0.35">
      <c r="A54" s="29">
        <v>42727</v>
      </c>
      <c r="B54" s="9">
        <v>42.790000999999997</v>
      </c>
      <c r="C54" s="9">
        <v>42.84</v>
      </c>
      <c r="D54" s="9">
        <v>42.470001000000003</v>
      </c>
      <c r="E54" s="9">
        <v>42.66</v>
      </c>
      <c r="F54" s="9">
        <v>40.095199999999998</v>
      </c>
      <c r="G54" s="5">
        <v>44412900</v>
      </c>
      <c r="I54" s="26">
        <v>51</v>
      </c>
      <c r="J54" s="9">
        <f t="shared" si="2"/>
        <v>-1.405564137033214E-3</v>
      </c>
      <c r="K54" s="5">
        <f t="shared" si="3"/>
        <v>0.99859443586296681</v>
      </c>
      <c r="M54" s="26">
        <v>51</v>
      </c>
      <c r="N54" s="9">
        <f t="shared" si="7"/>
        <v>-1.4045767944068637E-3</v>
      </c>
      <c r="O54" s="5">
        <f t="shared" si="4"/>
        <v>0.99859542320559314</v>
      </c>
      <c r="W54" s="26">
        <v>51</v>
      </c>
      <c r="X54" s="9">
        <f t="shared" si="8"/>
        <v>-3.780738369324898E-3</v>
      </c>
      <c r="Y54" s="5">
        <f t="shared" si="5"/>
        <v>1.4293982617285489E-5</v>
      </c>
      <c r="AD54" s="15">
        <f t="shared" si="6"/>
        <v>3.780738369324898E-3</v>
      </c>
    </row>
    <row r="55" spans="1:30" x14ac:dyDescent="0.35">
      <c r="A55" s="29">
        <v>42734</v>
      </c>
      <c r="B55" s="9">
        <v>42.759998000000003</v>
      </c>
      <c r="C55" s="9">
        <v>43.029998999999997</v>
      </c>
      <c r="D55" s="9">
        <v>42.450001</v>
      </c>
      <c r="E55" s="9">
        <v>42.650002000000001</v>
      </c>
      <c r="F55" s="9">
        <v>40.085808</v>
      </c>
      <c r="G55" s="5">
        <v>91594800</v>
      </c>
      <c r="I55" s="26">
        <v>52</v>
      </c>
      <c r="J55" s="9">
        <f t="shared" si="2"/>
        <v>-2.3426994190328931E-4</v>
      </c>
      <c r="K55" s="5">
        <f t="shared" si="3"/>
        <v>0.99976573005809666</v>
      </c>
      <c r="M55" s="26">
        <v>52</v>
      </c>
      <c r="N55" s="9">
        <f t="shared" si="7"/>
        <v>-2.3424250284319049E-4</v>
      </c>
      <c r="O55" s="5">
        <f t="shared" si="4"/>
        <v>0.99976575749715679</v>
      </c>
      <c r="W55" s="26">
        <v>52</v>
      </c>
      <c r="X55" s="9">
        <f t="shared" si="8"/>
        <v>-2.6094441741949734E-3</v>
      </c>
      <c r="Y55" s="5">
        <f t="shared" si="5"/>
        <v>6.8091988982400864E-6</v>
      </c>
      <c r="AD55" s="15">
        <f t="shared" si="6"/>
        <v>2.6094441741949734E-3</v>
      </c>
    </row>
    <row r="56" spans="1:30" x14ac:dyDescent="0.35">
      <c r="A56" s="29">
        <v>42741</v>
      </c>
      <c r="B56" s="9">
        <v>41.98</v>
      </c>
      <c r="C56" s="9">
        <v>42</v>
      </c>
      <c r="D56" s="9">
        <v>40.240001999999997</v>
      </c>
      <c r="E56" s="9">
        <v>41.009998000000003</v>
      </c>
      <c r="F56" s="9">
        <v>38.544398999999999</v>
      </c>
      <c r="G56" s="5">
        <v>124026200</v>
      </c>
      <c r="I56" s="26">
        <v>53</v>
      </c>
      <c r="J56" s="9">
        <f t="shared" si="2"/>
        <v>-3.9211558833119713E-2</v>
      </c>
      <c r="K56" s="5">
        <f t="shared" si="3"/>
        <v>0.96078844116688034</v>
      </c>
      <c r="M56" s="26">
        <v>53</v>
      </c>
      <c r="N56" s="9">
        <f t="shared" si="7"/>
        <v>-3.8452736190324556E-2</v>
      </c>
      <c r="O56" s="5">
        <f t="shared" si="4"/>
        <v>0.96154726380967548</v>
      </c>
      <c r="W56" s="26">
        <v>53</v>
      </c>
      <c r="X56" s="9">
        <f t="shared" si="8"/>
        <v>-4.1586733065411399E-2</v>
      </c>
      <c r="Y56" s="5">
        <f t="shared" si="5"/>
        <v>1.7294563670537818E-3</v>
      </c>
      <c r="AD56" s="15">
        <f t="shared" si="6"/>
        <v>4.1586733065411399E-2</v>
      </c>
    </row>
    <row r="57" spans="1:30" x14ac:dyDescent="0.35">
      <c r="A57" s="29">
        <v>42748</v>
      </c>
      <c r="B57" s="9">
        <v>40.919998</v>
      </c>
      <c r="C57" s="9">
        <v>41.240001999999997</v>
      </c>
      <c r="D57" s="9">
        <v>40.709999000000003</v>
      </c>
      <c r="E57" s="9">
        <v>41</v>
      </c>
      <c r="F57" s="9">
        <v>38.982872</v>
      </c>
      <c r="G57" s="5">
        <v>72595400</v>
      </c>
      <c r="I57" s="27">
        <v>54</v>
      </c>
      <c r="J57" s="9">
        <f t="shared" si="2"/>
        <v>1.1311572550246136E-2</v>
      </c>
      <c r="K57" s="5">
        <f t="shared" si="3"/>
        <v>1.0113115725502462</v>
      </c>
      <c r="M57" s="27">
        <v>54</v>
      </c>
      <c r="N57" s="9">
        <f t="shared" si="7"/>
        <v>1.1375790293163006E-2</v>
      </c>
      <c r="O57" s="5">
        <f t="shared" si="4"/>
        <v>1.011375790293163</v>
      </c>
      <c r="W57" s="27">
        <v>54</v>
      </c>
      <c r="X57" s="9">
        <f t="shared" si="8"/>
        <v>0</v>
      </c>
      <c r="Y57" s="5">
        <f t="shared" si="5"/>
        <v>0</v>
      </c>
      <c r="AD57" s="15">
        <f t="shared" si="6"/>
        <v>8.9363983179544526E-3</v>
      </c>
    </row>
    <row r="58" spans="1:30" x14ac:dyDescent="0.35">
      <c r="A58" s="29">
        <v>42755</v>
      </c>
      <c r="B58" s="9">
        <v>41.330002</v>
      </c>
      <c r="C58" s="9">
        <v>42.07</v>
      </c>
      <c r="D58" s="9">
        <v>40.889999000000003</v>
      </c>
      <c r="E58" s="9">
        <v>41.77</v>
      </c>
      <c r="F58" s="9">
        <v>39.714993</v>
      </c>
      <c r="G58" s="5">
        <v>128675000</v>
      </c>
      <c r="I58" s="27">
        <v>55</v>
      </c>
      <c r="J58" s="9">
        <f t="shared" si="2"/>
        <v>1.8606403654346477E-2</v>
      </c>
      <c r="K58" s="5">
        <f t="shared" si="3"/>
        <v>1.0186064036543465</v>
      </c>
      <c r="M58" s="27">
        <v>55</v>
      </c>
      <c r="N58" s="9">
        <f t="shared" si="7"/>
        <v>1.8780581379432469E-2</v>
      </c>
      <c r="O58" s="5">
        <f t="shared" si="4"/>
        <v>1.0187805813794324</v>
      </c>
      <c r="W58" s="27">
        <v>55</v>
      </c>
      <c r="X58" s="9">
        <f t="shared" si="8"/>
        <v>0</v>
      </c>
      <c r="Y58" s="5">
        <f t="shared" si="5"/>
        <v>0</v>
      </c>
      <c r="AD58" s="15">
        <f t="shared" si="6"/>
        <v>1.6231229422054794E-2</v>
      </c>
    </row>
    <row r="59" spans="1:30" x14ac:dyDescent="0.35">
      <c r="A59" s="29">
        <v>42762</v>
      </c>
      <c r="B59" s="9">
        <v>41.98</v>
      </c>
      <c r="C59" s="9">
        <v>42.459999000000003</v>
      </c>
      <c r="D59" s="9">
        <v>40.950001</v>
      </c>
      <c r="E59" s="9">
        <v>41.18</v>
      </c>
      <c r="F59" s="9">
        <v>39.154015000000001</v>
      </c>
      <c r="G59" s="5">
        <v>121536600</v>
      </c>
      <c r="I59" s="26">
        <v>56</v>
      </c>
      <c r="J59" s="9">
        <f t="shared" si="2"/>
        <v>-1.4225802372359096E-2</v>
      </c>
      <c r="K59" s="5">
        <f t="shared" si="3"/>
        <v>0.98577419762764096</v>
      </c>
      <c r="M59" s="26">
        <v>56</v>
      </c>
      <c r="N59" s="9">
        <f t="shared" si="7"/>
        <v>-1.4125093764966764E-2</v>
      </c>
      <c r="O59" s="5">
        <f t="shared" si="4"/>
        <v>0.98587490623503327</v>
      </c>
      <c r="W59" s="26">
        <v>56</v>
      </c>
      <c r="X59" s="9">
        <f t="shared" si="8"/>
        <v>-1.6600976604650781E-2</v>
      </c>
      <c r="Y59" s="5">
        <f t="shared" si="5"/>
        <v>2.7559242422816254E-4</v>
      </c>
      <c r="AD59" s="15">
        <f t="shared" si="6"/>
        <v>1.6600976604650781E-2</v>
      </c>
    </row>
    <row r="60" spans="1:30" x14ac:dyDescent="0.35">
      <c r="A60" s="29">
        <v>42769</v>
      </c>
      <c r="B60" s="9">
        <v>41.48</v>
      </c>
      <c r="C60" s="9">
        <v>41.52</v>
      </c>
      <c r="D60" s="9">
        <v>40.82</v>
      </c>
      <c r="E60" s="9">
        <v>41.310001</v>
      </c>
      <c r="F60" s="9">
        <v>39.277622000000001</v>
      </c>
      <c r="G60" s="5">
        <v>74888700</v>
      </c>
      <c r="I60" s="26">
        <v>57</v>
      </c>
      <c r="J60" s="9">
        <f t="shared" si="2"/>
        <v>3.1519704818970921E-3</v>
      </c>
      <c r="K60" s="5">
        <f t="shared" si="3"/>
        <v>1.0031519704818972</v>
      </c>
      <c r="M60" s="26">
        <v>57</v>
      </c>
      <c r="N60" s="9">
        <f t="shared" si="7"/>
        <v>3.156943164066311E-3</v>
      </c>
      <c r="O60" s="5">
        <f t="shared" si="4"/>
        <v>1.0031569431640663</v>
      </c>
      <c r="W60" s="26">
        <v>57</v>
      </c>
      <c r="X60" s="9">
        <f t="shared" si="8"/>
        <v>0</v>
      </c>
      <c r="Y60" s="5">
        <f t="shared" si="5"/>
        <v>0</v>
      </c>
      <c r="AD60" s="15">
        <f t="shared" si="6"/>
        <v>7.7679624960540813E-4</v>
      </c>
    </row>
    <row r="61" spans="1:30" x14ac:dyDescent="0.35">
      <c r="A61" s="29">
        <v>42776</v>
      </c>
      <c r="B61" s="9">
        <v>41.25</v>
      </c>
      <c r="C61" s="9">
        <v>41.43</v>
      </c>
      <c r="D61" s="9">
        <v>40.409999999999997</v>
      </c>
      <c r="E61" s="9">
        <v>41.25</v>
      </c>
      <c r="F61" s="9">
        <v>39.220573000000002</v>
      </c>
      <c r="G61" s="5">
        <v>106088900</v>
      </c>
      <c r="I61" s="26">
        <v>58</v>
      </c>
      <c r="J61" s="9">
        <f t="shared" si="2"/>
        <v>-1.4535113844064839E-3</v>
      </c>
      <c r="K61" s="5">
        <f t="shared" si="3"/>
        <v>0.99854648861559347</v>
      </c>
      <c r="M61" s="26">
        <v>58</v>
      </c>
      <c r="N61" s="9">
        <f t="shared" si="7"/>
        <v>-1.4524555483526787E-3</v>
      </c>
      <c r="O61" s="5">
        <f t="shared" si="4"/>
        <v>0.99854754445164728</v>
      </c>
      <c r="W61" s="26">
        <v>58</v>
      </c>
      <c r="X61" s="9">
        <f t="shared" si="8"/>
        <v>-3.8286856166981679E-3</v>
      </c>
      <c r="Y61" s="5">
        <f t="shared" si="5"/>
        <v>1.465883355151143E-5</v>
      </c>
      <c r="AD61" s="15">
        <f t="shared" si="6"/>
        <v>3.8286856166981679E-3</v>
      </c>
    </row>
    <row r="62" spans="1:30" x14ac:dyDescent="0.35">
      <c r="A62" s="29">
        <v>42783</v>
      </c>
      <c r="B62" s="9">
        <v>41.169998</v>
      </c>
      <c r="C62" s="9">
        <v>41.990001999999997</v>
      </c>
      <c r="D62" s="9">
        <v>40.790000999999997</v>
      </c>
      <c r="E62" s="9">
        <v>41.950001</v>
      </c>
      <c r="F62" s="9">
        <v>39.886135000000003</v>
      </c>
      <c r="G62" s="5">
        <v>76535800</v>
      </c>
      <c r="I62" s="27">
        <v>59</v>
      </c>
      <c r="J62" s="9">
        <f t="shared" si="2"/>
        <v>1.6827339217155318E-2</v>
      </c>
      <c r="K62" s="5">
        <f t="shared" si="3"/>
        <v>1.0168273392171554</v>
      </c>
      <c r="M62" s="27">
        <v>59</v>
      </c>
      <c r="N62" s="9">
        <f t="shared" si="7"/>
        <v>1.6969716378187571E-2</v>
      </c>
      <c r="O62" s="5">
        <f t="shared" si="4"/>
        <v>1.0169697163781877</v>
      </c>
      <c r="W62" s="27">
        <v>59</v>
      </c>
      <c r="X62" s="9">
        <f t="shared" si="8"/>
        <v>0</v>
      </c>
      <c r="Y62" s="5">
        <f t="shared" si="5"/>
        <v>0</v>
      </c>
      <c r="AD62" s="15">
        <f t="shared" si="6"/>
        <v>1.4452164984863635E-2</v>
      </c>
    </row>
    <row r="63" spans="1:30" x14ac:dyDescent="0.35">
      <c r="A63" s="29">
        <v>42790</v>
      </c>
      <c r="B63" s="9">
        <v>42.110000999999997</v>
      </c>
      <c r="C63" s="9">
        <v>42.360000999999997</v>
      </c>
      <c r="D63" s="9">
        <v>41.560001</v>
      </c>
      <c r="E63" s="9">
        <v>42.07</v>
      </c>
      <c r="F63" s="9">
        <v>40.000228999999997</v>
      </c>
      <c r="G63" s="5">
        <v>90804500</v>
      </c>
      <c r="I63" s="27">
        <v>60</v>
      </c>
      <c r="J63" s="9">
        <f t="shared" si="2"/>
        <v>2.8564093260045917E-3</v>
      </c>
      <c r="K63" s="5">
        <f t="shared" si="3"/>
        <v>1.0028564093260046</v>
      </c>
      <c r="M63" s="27">
        <v>60</v>
      </c>
      <c r="N63" s="9">
        <f t="shared" si="7"/>
        <v>2.8604927501748255E-3</v>
      </c>
      <c r="O63" s="5">
        <f t="shared" si="4"/>
        <v>1.0028604927501747</v>
      </c>
      <c r="W63" s="27">
        <v>60</v>
      </c>
      <c r="X63" s="9">
        <f t="shared" si="8"/>
        <v>0</v>
      </c>
      <c r="Y63" s="5">
        <f t="shared" si="5"/>
        <v>0</v>
      </c>
      <c r="AD63" s="15">
        <f t="shared" si="6"/>
        <v>4.8123509371290766E-4</v>
      </c>
    </row>
    <row r="64" spans="1:30" x14ac:dyDescent="0.35">
      <c r="A64" s="29">
        <v>42797</v>
      </c>
      <c r="B64" s="9">
        <v>42.049999</v>
      </c>
      <c r="C64" s="9">
        <v>42.130001</v>
      </c>
      <c r="D64" s="9">
        <v>41.68</v>
      </c>
      <c r="E64" s="9">
        <v>41.939999</v>
      </c>
      <c r="F64" s="9">
        <v>39.876629000000001</v>
      </c>
      <c r="G64" s="5">
        <v>83160900</v>
      </c>
      <c r="I64" s="26">
        <v>61</v>
      </c>
      <c r="J64" s="9">
        <f t="shared" si="2"/>
        <v>-3.0947661624103422E-3</v>
      </c>
      <c r="K64" s="5">
        <f t="shared" si="3"/>
        <v>0.99690523383758967</v>
      </c>
      <c r="M64" s="26">
        <v>61</v>
      </c>
      <c r="N64" s="9">
        <f t="shared" si="7"/>
        <v>-3.0899823098511801E-3</v>
      </c>
      <c r="O64" s="5">
        <f t="shared" si="4"/>
        <v>0.99691001769014886</v>
      </c>
      <c r="W64" s="26">
        <v>61</v>
      </c>
      <c r="X64" s="9">
        <f t="shared" si="8"/>
        <v>-5.4699403947020258E-3</v>
      </c>
      <c r="Y64" s="5">
        <f t="shared" si="5"/>
        <v>2.9920247921592955E-5</v>
      </c>
      <c r="AD64" s="15">
        <f t="shared" si="6"/>
        <v>5.4699403947020258E-3</v>
      </c>
    </row>
    <row r="65" spans="1:30" x14ac:dyDescent="0.35">
      <c r="A65" s="29">
        <v>42804</v>
      </c>
      <c r="B65" s="9">
        <v>42.029998999999997</v>
      </c>
      <c r="C65" s="9">
        <v>42.66</v>
      </c>
      <c r="D65" s="9">
        <v>42.02</v>
      </c>
      <c r="E65" s="9">
        <v>42.439999</v>
      </c>
      <c r="F65" s="9">
        <v>40.352024</v>
      </c>
      <c r="G65" s="5">
        <v>80340000</v>
      </c>
      <c r="I65" s="26">
        <v>62</v>
      </c>
      <c r="J65" s="9">
        <f t="shared" si="2"/>
        <v>1.1851141613252692E-2</v>
      </c>
      <c r="K65" s="5">
        <f t="shared" si="3"/>
        <v>1.0118511416132527</v>
      </c>
      <c r="M65" s="26">
        <v>62</v>
      </c>
      <c r="N65" s="9">
        <f t="shared" si="7"/>
        <v>1.1921644630492684E-2</v>
      </c>
      <c r="O65" s="5">
        <f t="shared" si="4"/>
        <v>1.0119216446304926</v>
      </c>
      <c r="W65" s="26">
        <v>62</v>
      </c>
      <c r="X65" s="9">
        <f t="shared" si="8"/>
        <v>0</v>
      </c>
      <c r="Y65" s="5">
        <f t="shared" si="5"/>
        <v>0</v>
      </c>
      <c r="AD65" s="15">
        <f t="shared" si="6"/>
        <v>9.4759673809610076E-3</v>
      </c>
    </row>
    <row r="66" spans="1:30" x14ac:dyDescent="0.35">
      <c r="A66" s="29">
        <v>42811</v>
      </c>
      <c r="B66" s="9">
        <v>42.59</v>
      </c>
      <c r="C66" s="9">
        <v>42.700001</v>
      </c>
      <c r="D66" s="9">
        <v>41.41</v>
      </c>
      <c r="E66" s="9">
        <v>41.650002000000001</v>
      </c>
      <c r="F66" s="9">
        <v>39.600895000000001</v>
      </c>
      <c r="G66" s="5">
        <v>90107200</v>
      </c>
      <c r="I66" s="26">
        <v>63</v>
      </c>
      <c r="J66" s="9">
        <f t="shared" si="2"/>
        <v>-1.8789835533253946E-2</v>
      </c>
      <c r="K66" s="5">
        <f t="shared" si="3"/>
        <v>0.98121016446674603</v>
      </c>
      <c r="M66" s="26">
        <v>63</v>
      </c>
      <c r="N66" s="9">
        <f t="shared" si="7"/>
        <v>-1.8614407049321709E-2</v>
      </c>
      <c r="O66" s="5">
        <f t="shared" si="4"/>
        <v>0.98138559295067829</v>
      </c>
      <c r="W66" s="26">
        <v>63</v>
      </c>
      <c r="X66" s="9">
        <f t="shared" si="8"/>
        <v>-2.1165009765545629E-2</v>
      </c>
      <c r="Y66" s="5">
        <f t="shared" si="5"/>
        <v>4.4795763837564181E-4</v>
      </c>
      <c r="AD66" s="15">
        <f t="shared" si="6"/>
        <v>2.1165009765545629E-2</v>
      </c>
    </row>
    <row r="67" spans="1:30" x14ac:dyDescent="0.35">
      <c r="A67" s="29">
        <v>42818</v>
      </c>
      <c r="B67" s="9">
        <v>41.759998000000003</v>
      </c>
      <c r="C67" s="9">
        <v>41.889999000000003</v>
      </c>
      <c r="D67" s="9">
        <v>41.259998000000003</v>
      </c>
      <c r="E67" s="9">
        <v>41.759998000000003</v>
      </c>
      <c r="F67" s="9">
        <v>39.705482000000003</v>
      </c>
      <c r="G67" s="5">
        <v>71851400</v>
      </c>
      <c r="I67" s="27">
        <v>64</v>
      </c>
      <c r="J67" s="9">
        <f t="shared" si="2"/>
        <v>2.6375447873805903E-3</v>
      </c>
      <c r="K67" s="5">
        <f t="shared" si="3"/>
        <v>1.0026375447873805</v>
      </c>
      <c r="M67" s="27">
        <v>64</v>
      </c>
      <c r="N67" s="9">
        <f t="shared" si="7"/>
        <v>2.6410261687267976E-3</v>
      </c>
      <c r="O67" s="5">
        <f t="shared" si="4"/>
        <v>1.0026410261687269</v>
      </c>
      <c r="W67" s="27">
        <v>64</v>
      </c>
      <c r="X67" s="9">
        <f t="shared" si="8"/>
        <v>0</v>
      </c>
      <c r="Y67" s="5">
        <f t="shared" si="5"/>
        <v>0</v>
      </c>
      <c r="AD67" s="15">
        <f t="shared" si="6"/>
        <v>2.6237055508890631E-4</v>
      </c>
    </row>
    <row r="68" spans="1:30" x14ac:dyDescent="0.35">
      <c r="A68" s="29">
        <v>42825</v>
      </c>
      <c r="B68" s="9">
        <v>41.790000999999997</v>
      </c>
      <c r="C68" s="9">
        <v>41.889999000000003</v>
      </c>
      <c r="D68" s="9">
        <v>40.599997999999999</v>
      </c>
      <c r="E68" s="9">
        <v>40.599997999999999</v>
      </c>
      <c r="F68" s="9">
        <v>38.602550999999998</v>
      </c>
      <c r="G68" s="5">
        <v>88513900</v>
      </c>
      <c r="I68" s="27">
        <v>65</v>
      </c>
      <c r="J68" s="9">
        <f t="shared" si="2"/>
        <v>-2.817090143255192E-2</v>
      </c>
      <c r="K68" s="5">
        <f t="shared" si="3"/>
        <v>0.97182909856744804</v>
      </c>
      <c r="M68" s="27">
        <v>65</v>
      </c>
      <c r="N68" s="9">
        <f t="shared" ref="N68:N99" si="9">(F68-F67)/F67</f>
        <v>-2.7777801564025973E-2</v>
      </c>
      <c r="O68" s="5">
        <f t="shared" si="4"/>
        <v>0.97222219843597402</v>
      </c>
      <c r="W68" s="27">
        <v>65</v>
      </c>
      <c r="X68" s="9">
        <f t="shared" ref="X68:X99" si="10">IF(J68&lt;$R$3,(J68-$R$3),0)</f>
        <v>-3.0546075664843603E-2</v>
      </c>
      <c r="Y68" s="5">
        <f t="shared" si="5"/>
        <v>9.330627385223505E-4</v>
      </c>
      <c r="AD68" s="15">
        <f t="shared" si="6"/>
        <v>3.0546075664843603E-2</v>
      </c>
    </row>
    <row r="69" spans="1:30" x14ac:dyDescent="0.35">
      <c r="A69" s="29">
        <v>42832</v>
      </c>
      <c r="B69" s="9">
        <v>40.599997999999999</v>
      </c>
      <c r="C69" s="9">
        <v>40.860000999999997</v>
      </c>
      <c r="D69" s="9">
        <v>40.07</v>
      </c>
      <c r="E69" s="9">
        <v>40.279998999999997</v>
      </c>
      <c r="F69" s="9">
        <v>38.755783000000001</v>
      </c>
      <c r="G69" s="5">
        <v>97913600</v>
      </c>
      <c r="I69" s="26">
        <v>66</v>
      </c>
      <c r="J69" s="9">
        <f t="shared" ref="J69:J107" si="11">LN(F69/F68)</f>
        <v>3.961621004079598E-3</v>
      </c>
      <c r="K69" s="5">
        <f t="shared" ref="K69:K107" si="12">J69+1</f>
        <v>1.0039616210040796</v>
      </c>
      <c r="M69" s="26">
        <v>66</v>
      </c>
      <c r="N69" s="9">
        <f t="shared" si="9"/>
        <v>3.9694785974119353E-3</v>
      </c>
      <c r="O69" s="5">
        <f t="shared" ref="O69:O107" si="13">N69+1</f>
        <v>1.003969478597412</v>
      </c>
      <c r="W69" s="26">
        <v>66</v>
      </c>
      <c r="X69" s="9">
        <f t="shared" si="10"/>
        <v>0</v>
      </c>
      <c r="Y69" s="5">
        <f t="shared" ref="Y69:Y107" si="14">X69^2</f>
        <v>0</v>
      </c>
      <c r="AD69" s="15">
        <f t="shared" ref="AD69:AD107" si="15">ABS(J69-$R$3)</f>
        <v>1.586446771787914E-3</v>
      </c>
    </row>
    <row r="70" spans="1:30" x14ac:dyDescent="0.35">
      <c r="A70" s="29">
        <v>42839</v>
      </c>
      <c r="B70" s="9">
        <v>40.299999</v>
      </c>
      <c r="C70" s="9">
        <v>40.509998000000003</v>
      </c>
      <c r="D70" s="9">
        <v>39.919998</v>
      </c>
      <c r="E70" s="9">
        <v>40.360000999999997</v>
      </c>
      <c r="F70" s="9">
        <v>38.83276</v>
      </c>
      <c r="G70" s="5">
        <v>73554000</v>
      </c>
      <c r="I70" s="26">
        <v>67</v>
      </c>
      <c r="J70" s="9">
        <f t="shared" si="11"/>
        <v>1.9842369061145396E-3</v>
      </c>
      <c r="K70" s="5">
        <f t="shared" si="12"/>
        <v>1.0019842369061145</v>
      </c>
      <c r="M70" s="26">
        <v>67</v>
      </c>
      <c r="N70" s="9">
        <f t="shared" si="9"/>
        <v>1.9862068068654272E-3</v>
      </c>
      <c r="O70" s="5">
        <f t="shared" si="13"/>
        <v>1.0019862068068655</v>
      </c>
      <c r="W70" s="26">
        <v>67</v>
      </c>
      <c r="X70" s="9">
        <f t="shared" si="10"/>
        <v>-3.9093732617714438E-4</v>
      </c>
      <c r="Y70" s="5">
        <f t="shared" si="14"/>
        <v>1.5283199299853498E-7</v>
      </c>
      <c r="AD70" s="15">
        <f t="shared" si="15"/>
        <v>3.9093732617714438E-4</v>
      </c>
    </row>
    <row r="71" spans="1:30" x14ac:dyDescent="0.35">
      <c r="A71" s="29">
        <v>42846</v>
      </c>
      <c r="B71" s="9">
        <v>40.229999999999997</v>
      </c>
      <c r="C71" s="9">
        <v>40.560001</v>
      </c>
      <c r="D71" s="9">
        <v>39.689999</v>
      </c>
      <c r="E71" s="9">
        <v>39.909999999999997</v>
      </c>
      <c r="F71" s="9">
        <v>38.399788000000001</v>
      </c>
      <c r="G71" s="5">
        <v>143308100</v>
      </c>
      <c r="I71" s="26">
        <v>68</v>
      </c>
      <c r="J71" s="9">
        <f t="shared" si="11"/>
        <v>-1.1212281535051593E-2</v>
      </c>
      <c r="K71" s="5">
        <f t="shared" si="12"/>
        <v>0.9887877184649484</v>
      </c>
      <c r="M71" s="26">
        <v>68</v>
      </c>
      <c r="N71" s="9">
        <f t="shared" si="9"/>
        <v>-1.1149658175210813E-2</v>
      </c>
      <c r="O71" s="5">
        <f t="shared" si="13"/>
        <v>0.98885034182478915</v>
      </c>
      <c r="W71" s="26">
        <v>68</v>
      </c>
      <c r="X71" s="9">
        <f t="shared" si="10"/>
        <v>-1.3587455767343277E-2</v>
      </c>
      <c r="Y71" s="5">
        <f t="shared" si="14"/>
        <v>1.8461895422951011E-4</v>
      </c>
      <c r="AD71" s="15">
        <f t="shared" si="15"/>
        <v>1.3587455767343277E-2</v>
      </c>
    </row>
    <row r="72" spans="1:30" x14ac:dyDescent="0.35">
      <c r="A72" s="29">
        <v>42853</v>
      </c>
      <c r="B72" s="9">
        <v>39.880001</v>
      </c>
      <c r="C72" s="9">
        <v>40.060001</v>
      </c>
      <c r="D72" s="9">
        <v>37.630001</v>
      </c>
      <c r="E72" s="9">
        <v>38.009998000000003</v>
      </c>
      <c r="F72" s="9">
        <v>36.571677999999999</v>
      </c>
      <c r="G72" s="5">
        <v>139649400</v>
      </c>
      <c r="I72" s="27">
        <v>69</v>
      </c>
      <c r="J72" s="9">
        <f t="shared" si="11"/>
        <v>-4.8777823031617054E-2</v>
      </c>
      <c r="K72" s="5">
        <f t="shared" si="12"/>
        <v>0.95122217696838296</v>
      </c>
      <c r="M72" s="27">
        <v>69</v>
      </c>
      <c r="N72" s="9">
        <f t="shared" si="9"/>
        <v>-4.760729408193614E-2</v>
      </c>
      <c r="O72" s="5">
        <f t="shared" si="13"/>
        <v>0.95239270591806391</v>
      </c>
      <c r="W72" s="27">
        <v>69</v>
      </c>
      <c r="X72" s="9">
        <f t="shared" si="10"/>
        <v>-5.1152997263908741E-2</v>
      </c>
      <c r="Y72" s="5">
        <f t="shared" si="14"/>
        <v>2.6166291290814553E-3</v>
      </c>
      <c r="AD72" s="15">
        <f t="shared" si="15"/>
        <v>5.1152997263908741E-2</v>
      </c>
    </row>
    <row r="73" spans="1:30" x14ac:dyDescent="0.35">
      <c r="A73" s="29">
        <v>42860</v>
      </c>
      <c r="B73" s="9">
        <v>38.080002</v>
      </c>
      <c r="C73" s="9">
        <v>38.779998999999997</v>
      </c>
      <c r="D73" s="9">
        <v>38.029998999999997</v>
      </c>
      <c r="E73" s="9">
        <v>38.439999</v>
      </c>
      <c r="F73" s="9">
        <v>36.985408999999997</v>
      </c>
      <c r="G73" s="5">
        <v>102711400</v>
      </c>
      <c r="I73" s="27">
        <v>70</v>
      </c>
      <c r="J73" s="9">
        <f t="shared" si="11"/>
        <v>1.1249367802439677E-2</v>
      </c>
      <c r="K73" s="5">
        <f t="shared" si="12"/>
        <v>1.0112493678024397</v>
      </c>
      <c r="M73" s="27">
        <v>70</v>
      </c>
      <c r="N73" s="9">
        <f t="shared" si="9"/>
        <v>1.1312879873873945E-2</v>
      </c>
      <c r="O73" s="5">
        <f t="shared" si="13"/>
        <v>1.011312879873874</v>
      </c>
      <c r="W73" s="27">
        <v>70</v>
      </c>
      <c r="X73" s="9">
        <f t="shared" si="10"/>
        <v>0</v>
      </c>
      <c r="Y73" s="5">
        <f t="shared" si="14"/>
        <v>0</v>
      </c>
      <c r="AD73" s="15">
        <f t="shared" si="15"/>
        <v>8.8741935701479938E-3</v>
      </c>
    </row>
    <row r="74" spans="1:30" x14ac:dyDescent="0.35">
      <c r="A74" s="29">
        <v>42867</v>
      </c>
      <c r="B74" s="9">
        <v>38.490001999999997</v>
      </c>
      <c r="C74" s="9">
        <v>38.759998000000003</v>
      </c>
      <c r="D74" s="9">
        <v>37.450001</v>
      </c>
      <c r="E74" s="9">
        <v>37.950001</v>
      </c>
      <c r="F74" s="9">
        <v>36.513953999999998</v>
      </c>
      <c r="G74" s="5">
        <v>112178300</v>
      </c>
      <c r="I74" s="26">
        <v>71</v>
      </c>
      <c r="J74" s="9">
        <f t="shared" si="11"/>
        <v>-1.2828994616170776E-2</v>
      </c>
      <c r="K74" s="5">
        <f t="shared" si="12"/>
        <v>0.98717100538382918</v>
      </c>
      <c r="M74" s="26">
        <v>71</v>
      </c>
      <c r="N74" s="9">
        <f t="shared" si="9"/>
        <v>-1.2747053844936495E-2</v>
      </c>
      <c r="O74" s="5">
        <f t="shared" si="13"/>
        <v>0.98725294615506354</v>
      </c>
      <c r="W74" s="26">
        <v>71</v>
      </c>
      <c r="X74" s="9">
        <f t="shared" si="10"/>
        <v>-1.5204168848462461E-2</v>
      </c>
      <c r="Y74" s="5">
        <f t="shared" si="14"/>
        <v>2.3116675037255632E-4</v>
      </c>
      <c r="AD74" s="15">
        <f t="shared" si="15"/>
        <v>1.5204168848462461E-2</v>
      </c>
    </row>
    <row r="75" spans="1:30" x14ac:dyDescent="0.35">
      <c r="A75" s="29">
        <v>42874</v>
      </c>
      <c r="B75" s="9">
        <v>38.040000999999997</v>
      </c>
      <c r="C75" s="9">
        <v>38.419998</v>
      </c>
      <c r="D75" s="9">
        <v>37.889999000000003</v>
      </c>
      <c r="E75" s="9">
        <v>38.229999999999997</v>
      </c>
      <c r="F75" s="9">
        <v>36.783355999999998</v>
      </c>
      <c r="G75" s="5">
        <v>79204300</v>
      </c>
      <c r="I75" s="26">
        <v>72</v>
      </c>
      <c r="J75" s="9">
        <f t="shared" si="11"/>
        <v>7.3509713558005821E-3</v>
      </c>
      <c r="K75" s="5">
        <f t="shared" si="12"/>
        <v>1.0073509713558007</v>
      </c>
      <c r="M75" s="26">
        <v>72</v>
      </c>
      <c r="N75" s="9">
        <f t="shared" si="9"/>
        <v>7.3780560713857359E-3</v>
      </c>
      <c r="O75" s="5">
        <f t="shared" si="13"/>
        <v>1.0073780560713856</v>
      </c>
      <c r="W75" s="26">
        <v>72</v>
      </c>
      <c r="X75" s="9">
        <f t="shared" si="10"/>
        <v>0</v>
      </c>
      <c r="Y75" s="5">
        <f t="shared" si="14"/>
        <v>0</v>
      </c>
      <c r="AD75" s="15">
        <f t="shared" si="15"/>
        <v>4.9757971235088981E-3</v>
      </c>
    </row>
    <row r="76" spans="1:30" x14ac:dyDescent="0.35">
      <c r="A76" s="29">
        <v>42881</v>
      </c>
      <c r="B76" s="9">
        <v>38.209999000000003</v>
      </c>
      <c r="C76" s="9">
        <v>38.889999000000003</v>
      </c>
      <c r="D76" s="9">
        <v>38.009998000000003</v>
      </c>
      <c r="E76" s="9">
        <v>38.869999</v>
      </c>
      <c r="F76" s="9">
        <v>37.399135999999999</v>
      </c>
      <c r="G76" s="5">
        <v>75984700</v>
      </c>
      <c r="I76" s="26">
        <v>73</v>
      </c>
      <c r="J76" s="9">
        <f t="shared" si="11"/>
        <v>1.6602142293801619E-2</v>
      </c>
      <c r="K76" s="5">
        <f t="shared" si="12"/>
        <v>1.0166021422938016</v>
      </c>
      <c r="M76" s="26">
        <v>73</v>
      </c>
      <c r="N76" s="9">
        <f t="shared" si="9"/>
        <v>1.6740723712105034E-2</v>
      </c>
      <c r="O76" s="5">
        <f t="shared" si="13"/>
        <v>1.0167407237121051</v>
      </c>
      <c r="W76" s="26">
        <v>73</v>
      </c>
      <c r="X76" s="9">
        <f t="shared" si="10"/>
        <v>0</v>
      </c>
      <c r="Y76" s="5">
        <f t="shared" si="14"/>
        <v>0</v>
      </c>
      <c r="AD76" s="15">
        <f t="shared" si="15"/>
        <v>1.4226968061509936E-2</v>
      </c>
    </row>
    <row r="77" spans="1:30" x14ac:dyDescent="0.35">
      <c r="A77" s="29">
        <v>42888</v>
      </c>
      <c r="B77" s="9">
        <v>39</v>
      </c>
      <c r="C77" s="9">
        <v>39.080002</v>
      </c>
      <c r="D77" s="9">
        <v>38.419998</v>
      </c>
      <c r="E77" s="9">
        <v>38.5</v>
      </c>
      <c r="F77" s="9">
        <v>37.043140000000001</v>
      </c>
      <c r="G77" s="5">
        <v>85135200</v>
      </c>
      <c r="I77" s="27">
        <v>74</v>
      </c>
      <c r="J77" s="9">
        <f t="shared" si="11"/>
        <v>-9.5644231462869989E-3</v>
      </c>
      <c r="K77" s="5">
        <f t="shared" si="12"/>
        <v>0.99043557685371297</v>
      </c>
      <c r="M77" s="27">
        <v>74</v>
      </c>
      <c r="N77" s="9">
        <f t="shared" si="9"/>
        <v>-9.5188295259012821E-3</v>
      </c>
      <c r="O77" s="5">
        <f t="shared" si="13"/>
        <v>0.99048117047409867</v>
      </c>
      <c r="W77" s="27">
        <v>74</v>
      </c>
      <c r="X77" s="9">
        <f t="shared" si="10"/>
        <v>-1.1939597378578682E-2</v>
      </c>
      <c r="Y77" s="5">
        <f t="shared" si="14"/>
        <v>1.4255398556256295E-4</v>
      </c>
      <c r="AD77" s="15">
        <f t="shared" si="15"/>
        <v>1.1939597378578682E-2</v>
      </c>
    </row>
    <row r="78" spans="1:30" x14ac:dyDescent="0.35">
      <c r="A78" s="29">
        <v>42895</v>
      </c>
      <c r="B78" s="9">
        <v>38.630001</v>
      </c>
      <c r="C78" s="9">
        <v>39.369999</v>
      </c>
      <c r="D78" s="9">
        <v>38.5</v>
      </c>
      <c r="E78" s="9">
        <v>38.840000000000003</v>
      </c>
      <c r="F78" s="9">
        <v>37.370274000000002</v>
      </c>
      <c r="G78" s="5">
        <v>93062700</v>
      </c>
      <c r="I78" s="27">
        <v>75</v>
      </c>
      <c r="J78" s="9">
        <f t="shared" si="11"/>
        <v>8.7923961519977036E-3</v>
      </c>
      <c r="K78" s="5">
        <f t="shared" si="12"/>
        <v>1.0087923961519978</v>
      </c>
      <c r="M78" s="27">
        <v>75</v>
      </c>
      <c r="N78" s="9">
        <f t="shared" si="9"/>
        <v>8.8311628009936777E-3</v>
      </c>
      <c r="O78" s="5">
        <f t="shared" si="13"/>
        <v>1.0088311628009936</v>
      </c>
      <c r="W78" s="27">
        <v>75</v>
      </c>
      <c r="X78" s="9">
        <f t="shared" si="10"/>
        <v>0</v>
      </c>
      <c r="Y78" s="5">
        <f t="shared" si="14"/>
        <v>0</v>
      </c>
      <c r="AD78" s="15">
        <f t="shared" si="15"/>
        <v>6.4172219197060195E-3</v>
      </c>
    </row>
    <row r="79" spans="1:30" x14ac:dyDescent="0.35">
      <c r="A79" s="29">
        <v>42902</v>
      </c>
      <c r="B79" s="9">
        <v>38.970001000000003</v>
      </c>
      <c r="C79" s="9">
        <v>39</v>
      </c>
      <c r="D79" s="9">
        <v>37.849997999999999</v>
      </c>
      <c r="E79" s="9">
        <v>38.099997999999999</v>
      </c>
      <c r="F79" s="9">
        <v>36.658279</v>
      </c>
      <c r="G79" s="5">
        <v>113230000</v>
      </c>
      <c r="I79" s="26">
        <v>76</v>
      </c>
      <c r="J79" s="9">
        <f t="shared" si="11"/>
        <v>-1.9236279144532673E-2</v>
      </c>
      <c r="K79" s="5">
        <f t="shared" si="12"/>
        <v>0.98076372085546737</v>
      </c>
      <c r="M79" s="26">
        <v>76</v>
      </c>
      <c r="N79" s="9">
        <f t="shared" si="9"/>
        <v>-1.9052442591135449E-2</v>
      </c>
      <c r="O79" s="5">
        <f t="shared" si="13"/>
        <v>0.98094755740886452</v>
      </c>
      <c r="W79" s="26">
        <v>76</v>
      </c>
      <c r="X79" s="9">
        <f t="shared" si="10"/>
        <v>-2.1611453376824356E-2</v>
      </c>
      <c r="Y79" s="5">
        <f t="shared" si="14"/>
        <v>4.6705491705865287E-4</v>
      </c>
      <c r="AD79" s="15">
        <f t="shared" si="15"/>
        <v>2.1611453376824356E-2</v>
      </c>
    </row>
    <row r="80" spans="1:30" x14ac:dyDescent="0.35">
      <c r="A80" s="29">
        <v>42909</v>
      </c>
      <c r="B80" s="9">
        <v>38.159999999999997</v>
      </c>
      <c r="C80" s="9">
        <v>38.279998999999997</v>
      </c>
      <c r="D80" s="9">
        <v>37.599997999999999</v>
      </c>
      <c r="E80" s="9">
        <v>37.619999</v>
      </c>
      <c r="F80" s="9">
        <v>36.196438000000001</v>
      </c>
      <c r="G80" s="5">
        <v>105235500</v>
      </c>
      <c r="I80" s="26">
        <v>77</v>
      </c>
      <c r="J80" s="9">
        <f t="shared" si="11"/>
        <v>-1.2678580210250095E-2</v>
      </c>
      <c r="K80" s="5">
        <f t="shared" si="12"/>
        <v>0.98732141978974985</v>
      </c>
      <c r="M80" s="26">
        <v>77</v>
      </c>
      <c r="N80" s="9">
        <f t="shared" si="9"/>
        <v>-1.2598545610938247E-2</v>
      </c>
      <c r="O80" s="5">
        <f t="shared" si="13"/>
        <v>0.98740145438906179</v>
      </c>
      <c r="W80" s="26">
        <v>77</v>
      </c>
      <c r="X80" s="9">
        <f t="shared" si="10"/>
        <v>-1.505375444254178E-2</v>
      </c>
      <c r="Y80" s="5">
        <f t="shared" si="14"/>
        <v>2.2661552281634637E-4</v>
      </c>
      <c r="AD80" s="15">
        <f t="shared" si="15"/>
        <v>1.505375444254178E-2</v>
      </c>
    </row>
    <row r="81" spans="1:30" x14ac:dyDescent="0.35">
      <c r="A81" s="29">
        <v>42916</v>
      </c>
      <c r="B81" s="9">
        <v>37.729999999999997</v>
      </c>
      <c r="C81" s="9">
        <v>38.209999000000003</v>
      </c>
      <c r="D81" s="9">
        <v>37.18</v>
      </c>
      <c r="E81" s="9">
        <v>37.18</v>
      </c>
      <c r="F81" s="9">
        <v>35.773090000000003</v>
      </c>
      <c r="G81" s="5">
        <v>74557600</v>
      </c>
      <c r="I81" s="26">
        <v>78</v>
      </c>
      <c r="J81" s="9">
        <f t="shared" si="11"/>
        <v>-1.1764781421326358E-2</v>
      </c>
      <c r="K81" s="5">
        <f t="shared" si="12"/>
        <v>0.98823521857867369</v>
      </c>
      <c r="M81" s="26">
        <v>78</v>
      </c>
      <c r="N81" s="9">
        <f t="shared" si="9"/>
        <v>-1.1695846978092075E-2</v>
      </c>
      <c r="O81" s="5">
        <f t="shared" si="13"/>
        <v>0.98830415302190788</v>
      </c>
      <c r="W81" s="26">
        <v>78</v>
      </c>
      <c r="X81" s="9">
        <f t="shared" si="10"/>
        <v>-1.4139955653618041E-2</v>
      </c>
      <c r="Y81" s="5">
        <f t="shared" si="14"/>
        <v>1.9993834588628479E-4</v>
      </c>
      <c r="AD81" s="15">
        <f t="shared" si="15"/>
        <v>1.4139955653618041E-2</v>
      </c>
    </row>
    <row r="82" spans="1:30" x14ac:dyDescent="0.35">
      <c r="A82" s="29">
        <v>42923</v>
      </c>
      <c r="B82" s="9">
        <v>37.18</v>
      </c>
      <c r="C82" s="9">
        <v>37.229999999999997</v>
      </c>
      <c r="D82" s="9">
        <v>36.189999</v>
      </c>
      <c r="E82" s="9">
        <v>36.209999000000003</v>
      </c>
      <c r="F82" s="9">
        <v>35.293461000000001</v>
      </c>
      <c r="G82" s="5">
        <v>112920900</v>
      </c>
      <c r="I82" s="27">
        <v>79</v>
      </c>
      <c r="J82" s="9">
        <f t="shared" si="11"/>
        <v>-1.3498228792108586E-2</v>
      </c>
      <c r="K82" s="5">
        <f t="shared" si="12"/>
        <v>0.9865017712078914</v>
      </c>
      <c r="M82" s="27">
        <v>79</v>
      </c>
      <c r="N82" s="9">
        <f t="shared" si="9"/>
        <v>-1.3407536223457429E-2</v>
      </c>
      <c r="O82" s="5">
        <f t="shared" si="13"/>
        <v>0.98659246377654253</v>
      </c>
      <c r="W82" s="27">
        <v>79</v>
      </c>
      <c r="X82" s="9">
        <f t="shared" si="10"/>
        <v>-1.5873403024400271E-2</v>
      </c>
      <c r="Y82" s="5">
        <f t="shared" si="14"/>
        <v>2.5196492357503966E-4</v>
      </c>
      <c r="AD82" s="15">
        <f t="shared" si="15"/>
        <v>1.5873403024400271E-2</v>
      </c>
    </row>
    <row r="83" spans="1:30" x14ac:dyDescent="0.35">
      <c r="A83" s="29">
        <v>42930</v>
      </c>
      <c r="B83" s="9">
        <v>36.229999999999997</v>
      </c>
      <c r="C83" s="9">
        <v>36.720001000000003</v>
      </c>
      <c r="D83" s="9">
        <v>35.810001</v>
      </c>
      <c r="E83" s="9">
        <v>36.520000000000003</v>
      </c>
      <c r="F83" s="9">
        <v>35.595615000000002</v>
      </c>
      <c r="G83" s="5">
        <v>131427900</v>
      </c>
      <c r="I83" s="27">
        <v>80</v>
      </c>
      <c r="J83" s="9">
        <f t="shared" si="11"/>
        <v>8.5247501272667312E-3</v>
      </c>
      <c r="K83" s="5">
        <f t="shared" si="12"/>
        <v>1.0085247501272667</v>
      </c>
      <c r="M83" s="27">
        <v>80</v>
      </c>
      <c r="N83" s="9">
        <f t="shared" si="9"/>
        <v>8.5611892809266173E-3</v>
      </c>
      <c r="O83" s="5">
        <f t="shared" si="13"/>
        <v>1.0085611892809265</v>
      </c>
      <c r="W83" s="27">
        <v>80</v>
      </c>
      <c r="X83" s="9">
        <f t="shared" si="10"/>
        <v>0</v>
      </c>
      <c r="Y83" s="5">
        <f t="shared" si="14"/>
        <v>0</v>
      </c>
      <c r="AD83" s="15">
        <f t="shared" si="15"/>
        <v>6.1495758949750472E-3</v>
      </c>
    </row>
    <row r="84" spans="1:30" x14ac:dyDescent="0.35">
      <c r="A84" s="29">
        <v>42937</v>
      </c>
      <c r="B84" s="9">
        <v>36.419998</v>
      </c>
      <c r="C84" s="9">
        <v>39.5</v>
      </c>
      <c r="D84" s="9">
        <v>36.130001</v>
      </c>
      <c r="E84" s="9">
        <v>39.409999999999997</v>
      </c>
      <c r="F84" s="9">
        <v>38.412464</v>
      </c>
      <c r="G84" s="5">
        <v>206420100</v>
      </c>
      <c r="I84" s="26">
        <v>81</v>
      </c>
      <c r="J84" s="9">
        <f t="shared" si="11"/>
        <v>7.6159534147118443E-2</v>
      </c>
      <c r="K84" s="5">
        <f t="shared" si="12"/>
        <v>1.0761595341471184</v>
      </c>
      <c r="M84" s="26">
        <v>81</v>
      </c>
      <c r="N84" s="9">
        <f t="shared" si="9"/>
        <v>7.9134719262470885E-2</v>
      </c>
      <c r="O84" s="5">
        <f t="shared" si="13"/>
        <v>1.079134719262471</v>
      </c>
      <c r="W84" s="26">
        <v>81</v>
      </c>
      <c r="X84" s="9">
        <f t="shared" si="10"/>
        <v>0</v>
      </c>
      <c r="Y84" s="5">
        <f t="shared" si="14"/>
        <v>0</v>
      </c>
      <c r="AD84" s="15">
        <f t="shared" si="15"/>
        <v>7.3784359914826764E-2</v>
      </c>
    </row>
    <row r="85" spans="1:30" x14ac:dyDescent="0.35">
      <c r="A85" s="29">
        <v>42944</v>
      </c>
      <c r="B85" s="9">
        <v>39.25</v>
      </c>
      <c r="C85" s="9">
        <v>39.669998</v>
      </c>
      <c r="D85" s="9">
        <v>38.040000999999997</v>
      </c>
      <c r="E85" s="9">
        <v>38.279998999999997</v>
      </c>
      <c r="F85" s="9">
        <v>37.311065999999997</v>
      </c>
      <c r="G85" s="5">
        <v>147331400</v>
      </c>
      <c r="I85" s="26">
        <v>82</v>
      </c>
      <c r="J85" s="9">
        <f t="shared" si="11"/>
        <v>-2.9092032007758048E-2</v>
      </c>
      <c r="K85" s="5">
        <f t="shared" si="12"/>
        <v>0.97090796799224199</v>
      </c>
      <c r="M85" s="26">
        <v>82</v>
      </c>
      <c r="N85" s="9">
        <f t="shared" si="9"/>
        <v>-2.8672932827219916E-2</v>
      </c>
      <c r="O85" s="5">
        <f t="shared" si="13"/>
        <v>0.97132706717278006</v>
      </c>
      <c r="W85" s="26">
        <v>82</v>
      </c>
      <c r="X85" s="9">
        <f t="shared" si="10"/>
        <v>-3.1467206240049735E-2</v>
      </c>
      <c r="Y85" s="5">
        <f t="shared" si="14"/>
        <v>9.9018506855382492E-4</v>
      </c>
      <c r="AD85" s="15">
        <f t="shared" si="15"/>
        <v>3.1467206240049735E-2</v>
      </c>
    </row>
    <row r="86" spans="1:30" x14ac:dyDescent="0.35">
      <c r="A86" s="29">
        <v>42951</v>
      </c>
      <c r="B86" s="9">
        <v>38.439999</v>
      </c>
      <c r="C86" s="9">
        <v>38.740001999999997</v>
      </c>
      <c r="D86" s="9">
        <v>38.040000999999997</v>
      </c>
      <c r="E86" s="9">
        <v>38.189999</v>
      </c>
      <c r="F86" s="9">
        <v>37.223346999999997</v>
      </c>
      <c r="G86" s="5">
        <v>89590600</v>
      </c>
      <c r="I86" s="26">
        <v>83</v>
      </c>
      <c r="J86" s="9">
        <f t="shared" si="11"/>
        <v>-2.353786310739433E-3</v>
      </c>
      <c r="K86" s="5">
        <f t="shared" si="12"/>
        <v>0.99764621368926054</v>
      </c>
      <c r="M86" s="26">
        <v>83</v>
      </c>
      <c r="N86" s="9">
        <f t="shared" si="9"/>
        <v>-2.3510183279137585E-3</v>
      </c>
      <c r="O86" s="5">
        <f t="shared" si="13"/>
        <v>0.99764898167208627</v>
      </c>
      <c r="W86" s="26">
        <v>83</v>
      </c>
      <c r="X86" s="9">
        <f t="shared" si="10"/>
        <v>-4.7289605430311174E-3</v>
      </c>
      <c r="Y86" s="5">
        <f t="shared" si="14"/>
        <v>2.2363067817545161E-5</v>
      </c>
      <c r="AD86" s="15">
        <f t="shared" si="15"/>
        <v>4.7289605430311174E-3</v>
      </c>
    </row>
    <row r="87" spans="1:30" x14ac:dyDescent="0.35">
      <c r="A87" s="29">
        <v>42958</v>
      </c>
      <c r="B87" s="9">
        <v>38.299999</v>
      </c>
      <c r="C87" s="9">
        <v>38.560001</v>
      </c>
      <c r="D87" s="9">
        <v>37.580002</v>
      </c>
      <c r="E87" s="9">
        <v>37.599997999999999</v>
      </c>
      <c r="F87" s="9">
        <v>36.648277</v>
      </c>
      <c r="G87" s="5">
        <v>82160600</v>
      </c>
      <c r="I87" s="27">
        <v>84</v>
      </c>
      <c r="J87" s="9">
        <f t="shared" si="11"/>
        <v>-1.556975699350247E-2</v>
      </c>
      <c r="K87" s="5">
        <f t="shared" si="12"/>
        <v>0.98443024300649751</v>
      </c>
      <c r="M87" s="27">
        <v>84</v>
      </c>
      <c r="N87" s="9">
        <f t="shared" si="9"/>
        <v>-1.5449174949259578E-2</v>
      </c>
      <c r="O87" s="5">
        <f t="shared" si="13"/>
        <v>0.98455082505074043</v>
      </c>
      <c r="W87" s="27">
        <v>84</v>
      </c>
      <c r="X87" s="9">
        <f t="shared" si="10"/>
        <v>-1.7944931225794155E-2</v>
      </c>
      <c r="Y87" s="5">
        <f t="shared" si="14"/>
        <v>3.2202055669848214E-4</v>
      </c>
      <c r="AD87" s="15">
        <f t="shared" si="15"/>
        <v>1.7944931225794155E-2</v>
      </c>
    </row>
    <row r="88" spans="1:30" x14ac:dyDescent="0.35">
      <c r="A88" s="29">
        <v>42965</v>
      </c>
      <c r="B88" s="9">
        <v>37.5</v>
      </c>
      <c r="C88" s="9">
        <v>38.080002</v>
      </c>
      <c r="D88" s="9">
        <v>37.200001</v>
      </c>
      <c r="E88" s="9">
        <v>37.68</v>
      </c>
      <c r="F88" s="9">
        <v>36.726256999999997</v>
      </c>
      <c r="G88" s="5">
        <v>85941500</v>
      </c>
      <c r="I88" s="27">
        <v>85</v>
      </c>
      <c r="J88" s="9">
        <f t="shared" si="11"/>
        <v>2.1255338905125112E-3</v>
      </c>
      <c r="K88" s="5">
        <f t="shared" si="12"/>
        <v>1.0021255338905126</v>
      </c>
      <c r="M88" s="27">
        <v>85</v>
      </c>
      <c r="N88" s="9">
        <f t="shared" si="9"/>
        <v>2.1277944390126883E-3</v>
      </c>
      <c r="O88" s="5">
        <f t="shared" si="13"/>
        <v>1.0021277944390128</v>
      </c>
      <c r="W88" s="27">
        <v>85</v>
      </c>
      <c r="X88" s="9">
        <f t="shared" si="10"/>
        <v>-2.4964034177917286E-4</v>
      </c>
      <c r="Y88" s="5">
        <f t="shared" si="14"/>
        <v>6.2320300243622234E-8</v>
      </c>
      <c r="AD88" s="15">
        <f t="shared" si="15"/>
        <v>2.4964034177917286E-4</v>
      </c>
    </row>
    <row r="89" spans="1:30" x14ac:dyDescent="0.35">
      <c r="A89" s="29">
        <v>42972</v>
      </c>
      <c r="B89" s="9">
        <v>37.82</v>
      </c>
      <c r="C89" s="9">
        <v>38.130001</v>
      </c>
      <c r="D89" s="9">
        <v>37.450001</v>
      </c>
      <c r="E89" s="9">
        <v>37.459999000000003</v>
      </c>
      <c r="F89" s="9">
        <v>36.511822000000002</v>
      </c>
      <c r="G89" s="5">
        <v>67079500</v>
      </c>
      <c r="I89" s="26">
        <v>86</v>
      </c>
      <c r="J89" s="9">
        <f t="shared" si="11"/>
        <v>-5.8558502815239987E-3</v>
      </c>
      <c r="K89" s="5">
        <f t="shared" si="12"/>
        <v>0.99414414971847598</v>
      </c>
      <c r="M89" s="26">
        <v>86</v>
      </c>
      <c r="N89" s="9">
        <f t="shared" si="9"/>
        <v>-5.8387382084701582E-3</v>
      </c>
      <c r="O89" s="5">
        <f t="shared" si="13"/>
        <v>0.99416126179152986</v>
      </c>
      <c r="W89" s="26">
        <v>86</v>
      </c>
      <c r="X89" s="9">
        <f t="shared" si="10"/>
        <v>-8.2310245138156827E-3</v>
      </c>
      <c r="Y89" s="5">
        <f t="shared" si="14"/>
        <v>6.7749764547034695E-5</v>
      </c>
      <c r="AD89" s="15">
        <f t="shared" si="15"/>
        <v>8.2310245138156827E-3</v>
      </c>
    </row>
    <row r="90" spans="1:30" x14ac:dyDescent="0.35">
      <c r="A90" s="29">
        <v>42979</v>
      </c>
      <c r="B90" s="9">
        <v>37.590000000000003</v>
      </c>
      <c r="C90" s="9">
        <v>37.599997999999999</v>
      </c>
      <c r="D90" s="9">
        <v>35.580002</v>
      </c>
      <c r="E90" s="9">
        <v>35.599997999999999</v>
      </c>
      <c r="F90" s="9">
        <v>34.698901999999997</v>
      </c>
      <c r="G90" s="5">
        <v>112566900</v>
      </c>
      <c r="I90" s="26">
        <v>87</v>
      </c>
      <c r="J90" s="9">
        <f t="shared" si="11"/>
        <v>-5.0928054757351467E-2</v>
      </c>
      <c r="K90" s="5">
        <f t="shared" si="12"/>
        <v>0.94907194524264848</v>
      </c>
      <c r="M90" s="26">
        <v>87</v>
      </c>
      <c r="N90" s="9">
        <f t="shared" si="9"/>
        <v>-4.9652958978601648E-2</v>
      </c>
      <c r="O90" s="5">
        <f t="shared" si="13"/>
        <v>0.95034704102139833</v>
      </c>
      <c r="W90" s="26">
        <v>87</v>
      </c>
      <c r="X90" s="9">
        <f t="shared" si="10"/>
        <v>-5.3303228989643153E-2</v>
      </c>
      <c r="Y90" s="5">
        <f t="shared" si="14"/>
        <v>2.8412342207223343E-3</v>
      </c>
      <c r="AD90" s="15">
        <f t="shared" si="15"/>
        <v>5.3303228989643153E-2</v>
      </c>
    </row>
    <row r="91" spans="1:30" x14ac:dyDescent="0.35">
      <c r="A91" s="29">
        <v>42986</v>
      </c>
      <c r="B91" s="9">
        <v>35.599997999999999</v>
      </c>
      <c r="C91" s="9">
        <v>36.669998</v>
      </c>
      <c r="D91" s="9">
        <v>35.099997999999999</v>
      </c>
      <c r="E91" s="9">
        <v>36.32</v>
      </c>
      <c r="F91" s="9">
        <v>35.400677000000002</v>
      </c>
      <c r="G91" s="5">
        <v>136001400</v>
      </c>
      <c r="I91" s="26">
        <v>88</v>
      </c>
      <c r="J91" s="9">
        <f t="shared" si="11"/>
        <v>2.0022900449769728E-2</v>
      </c>
      <c r="K91" s="5">
        <f t="shared" si="12"/>
        <v>1.0200229004497696</v>
      </c>
      <c r="M91" s="26">
        <v>88</v>
      </c>
      <c r="N91" s="9">
        <f t="shared" si="9"/>
        <v>2.0224703363812636E-2</v>
      </c>
      <c r="O91" s="5">
        <f t="shared" si="13"/>
        <v>1.0202247033638125</v>
      </c>
      <c r="W91" s="26">
        <v>88</v>
      </c>
      <c r="X91" s="9">
        <f t="shared" si="10"/>
        <v>0</v>
      </c>
      <c r="Y91" s="5">
        <f t="shared" si="14"/>
        <v>0</v>
      </c>
      <c r="AD91" s="15">
        <f t="shared" si="15"/>
        <v>1.7647726217478045E-2</v>
      </c>
    </row>
    <row r="92" spans="1:30" x14ac:dyDescent="0.35">
      <c r="A92" s="29">
        <v>42993</v>
      </c>
      <c r="B92" s="9">
        <v>36.409999999999997</v>
      </c>
      <c r="C92" s="9">
        <v>38.740001999999997</v>
      </c>
      <c r="D92" s="9">
        <v>36.389999000000003</v>
      </c>
      <c r="E92" s="9">
        <v>38.220001000000003</v>
      </c>
      <c r="F92" s="9">
        <v>37.252586000000001</v>
      </c>
      <c r="G92" s="5">
        <v>169887600</v>
      </c>
      <c r="I92" s="27">
        <v>89</v>
      </c>
      <c r="J92" s="9">
        <f t="shared" si="11"/>
        <v>5.099042098406107E-2</v>
      </c>
      <c r="K92" s="5">
        <f t="shared" si="12"/>
        <v>1.050990420984061</v>
      </c>
      <c r="M92" s="27">
        <v>89</v>
      </c>
      <c r="N92" s="9">
        <f t="shared" si="9"/>
        <v>5.2312813113715287E-2</v>
      </c>
      <c r="O92" s="5">
        <f t="shared" si="13"/>
        <v>1.0523128131137154</v>
      </c>
      <c r="W92" s="27">
        <v>89</v>
      </c>
      <c r="X92" s="9">
        <f t="shared" si="10"/>
        <v>0</v>
      </c>
      <c r="Y92" s="5">
        <f t="shared" si="14"/>
        <v>0</v>
      </c>
      <c r="AD92" s="15">
        <f t="shared" si="15"/>
        <v>4.8615246751769384E-2</v>
      </c>
    </row>
    <row r="93" spans="1:30" x14ac:dyDescent="0.35">
      <c r="A93" s="29">
        <v>43000</v>
      </c>
      <c r="B93" s="9">
        <v>38.400002000000001</v>
      </c>
      <c r="C93" s="9">
        <v>39.310001</v>
      </c>
      <c r="D93" s="9">
        <v>38.209999000000003</v>
      </c>
      <c r="E93" s="9">
        <v>39.040000999999997</v>
      </c>
      <c r="F93" s="9">
        <v>38.051830000000002</v>
      </c>
      <c r="G93" s="5">
        <v>123135000</v>
      </c>
      <c r="I93" s="27">
        <v>90</v>
      </c>
      <c r="J93" s="9">
        <f t="shared" si="11"/>
        <v>2.1227812528830138E-2</v>
      </c>
      <c r="K93" s="5">
        <f t="shared" si="12"/>
        <v>1.0212278125288301</v>
      </c>
      <c r="M93" s="27">
        <v>90</v>
      </c>
      <c r="N93" s="9">
        <f t="shared" si="9"/>
        <v>2.1454725317592759E-2</v>
      </c>
      <c r="O93" s="5">
        <f t="shared" si="13"/>
        <v>1.0214547253175927</v>
      </c>
      <c r="W93" s="27">
        <v>90</v>
      </c>
      <c r="X93" s="9">
        <f t="shared" si="10"/>
        <v>0</v>
      </c>
      <c r="Y93" s="5">
        <f t="shared" si="14"/>
        <v>0</v>
      </c>
      <c r="AD93" s="15">
        <f t="shared" si="15"/>
        <v>1.8852638296538455E-2</v>
      </c>
    </row>
    <row r="94" spans="1:30" x14ac:dyDescent="0.35">
      <c r="A94" s="29">
        <v>43007</v>
      </c>
      <c r="B94" s="9">
        <v>38.950001</v>
      </c>
      <c r="C94" s="9">
        <v>39.799999</v>
      </c>
      <c r="D94" s="9">
        <v>38.810001</v>
      </c>
      <c r="E94" s="9">
        <v>39.509998000000003</v>
      </c>
      <c r="F94" s="9">
        <v>38.509929999999997</v>
      </c>
      <c r="G94" s="5">
        <v>94152800</v>
      </c>
      <c r="I94" s="26">
        <v>91</v>
      </c>
      <c r="J94" s="9">
        <f t="shared" si="11"/>
        <v>1.196695235194134E-2</v>
      </c>
      <c r="K94" s="5">
        <f t="shared" si="12"/>
        <v>1.0119669523519415</v>
      </c>
      <c r="M94" s="26">
        <v>91</v>
      </c>
      <c r="N94" s="9">
        <f t="shared" si="9"/>
        <v>1.2038842809925163E-2</v>
      </c>
      <c r="O94" s="5">
        <f t="shared" si="13"/>
        <v>1.0120388428099252</v>
      </c>
      <c r="W94" s="26">
        <v>91</v>
      </c>
      <c r="X94" s="9">
        <f t="shared" si="10"/>
        <v>0</v>
      </c>
      <c r="Y94" s="5">
        <f t="shared" si="14"/>
        <v>0</v>
      </c>
      <c r="AD94" s="15">
        <f t="shared" si="15"/>
        <v>9.591778119649657E-3</v>
      </c>
    </row>
    <row r="95" spans="1:30" x14ac:dyDescent="0.35">
      <c r="A95" s="29">
        <v>43014</v>
      </c>
      <c r="B95" s="9">
        <v>38.840000000000003</v>
      </c>
      <c r="C95" s="9">
        <v>39.049999</v>
      </c>
      <c r="D95" s="9">
        <v>35.830002</v>
      </c>
      <c r="E95" s="9">
        <v>35.860000999999997</v>
      </c>
      <c r="F95" s="9">
        <v>34.952323999999997</v>
      </c>
      <c r="G95" s="5">
        <v>167951700</v>
      </c>
      <c r="I95" s="26">
        <v>92</v>
      </c>
      <c r="J95" s="9">
        <f t="shared" si="11"/>
        <v>-9.6931168653507482E-2</v>
      </c>
      <c r="K95" s="5">
        <f t="shared" si="12"/>
        <v>0.90306883134649252</v>
      </c>
      <c r="M95" s="26">
        <v>92</v>
      </c>
      <c r="N95" s="9">
        <f t="shared" si="9"/>
        <v>-9.2381523414869882E-2</v>
      </c>
      <c r="O95" s="5">
        <f t="shared" si="13"/>
        <v>0.90761847658513006</v>
      </c>
      <c r="W95" s="26">
        <v>92</v>
      </c>
      <c r="X95" s="9">
        <f t="shared" si="10"/>
        <v>-9.9306342885799162E-2</v>
      </c>
      <c r="Y95" s="5">
        <f t="shared" si="14"/>
        <v>9.8617497373519134E-3</v>
      </c>
      <c r="AD95" s="15">
        <f t="shared" si="15"/>
        <v>9.9306342885799162E-2</v>
      </c>
    </row>
    <row r="96" spans="1:30" x14ac:dyDescent="0.35">
      <c r="A96" s="29">
        <v>43021</v>
      </c>
      <c r="B96" s="9">
        <v>35.840000000000003</v>
      </c>
      <c r="C96" s="9">
        <v>36.450001</v>
      </c>
      <c r="D96" s="9">
        <v>35.25</v>
      </c>
      <c r="E96" s="9">
        <v>35.689999</v>
      </c>
      <c r="F96" s="9">
        <v>35.223461</v>
      </c>
      <c r="G96" s="5">
        <v>178498300</v>
      </c>
      <c r="I96" s="26">
        <v>93</v>
      </c>
      <c r="J96" s="9">
        <f t="shared" si="11"/>
        <v>7.727404807630278E-3</v>
      </c>
      <c r="K96" s="5">
        <f t="shared" si="12"/>
        <v>1.0077274048076303</v>
      </c>
      <c r="M96" s="26">
        <v>93</v>
      </c>
      <c r="N96" s="9">
        <f t="shared" si="9"/>
        <v>7.7573382531016559E-3</v>
      </c>
      <c r="O96" s="5">
        <f t="shared" si="13"/>
        <v>1.0077573382531018</v>
      </c>
      <c r="W96" s="26">
        <v>93</v>
      </c>
      <c r="X96" s="9">
        <f t="shared" si="10"/>
        <v>0</v>
      </c>
      <c r="Y96" s="5">
        <f t="shared" si="14"/>
        <v>0</v>
      </c>
      <c r="AD96" s="15">
        <f t="shared" si="15"/>
        <v>5.352230575338594E-3</v>
      </c>
    </row>
    <row r="97" spans="1:30" x14ac:dyDescent="0.35">
      <c r="A97" s="29">
        <v>43028</v>
      </c>
      <c r="B97" s="9">
        <v>35.790000999999997</v>
      </c>
      <c r="C97" s="9">
        <v>35.840000000000003</v>
      </c>
      <c r="D97" s="9">
        <v>33.330002</v>
      </c>
      <c r="E97" s="9">
        <v>33.68</v>
      </c>
      <c r="F97" s="9">
        <v>33.239738000000003</v>
      </c>
      <c r="G97" s="5">
        <v>262472300</v>
      </c>
      <c r="I97" s="27">
        <v>94</v>
      </c>
      <c r="J97" s="9">
        <f t="shared" si="11"/>
        <v>-5.7966278383213853E-2</v>
      </c>
      <c r="K97" s="5">
        <f t="shared" si="12"/>
        <v>0.94203372161678611</v>
      </c>
      <c r="M97" s="27">
        <v>94</v>
      </c>
      <c r="N97" s="9">
        <f t="shared" si="9"/>
        <v>-5.6318230624753135E-2</v>
      </c>
      <c r="O97" s="5">
        <f t="shared" si="13"/>
        <v>0.94368176937524684</v>
      </c>
      <c r="W97" s="27">
        <v>94</v>
      </c>
      <c r="X97" s="9">
        <f t="shared" si="10"/>
        <v>-6.0341452615505539E-2</v>
      </c>
      <c r="Y97" s="5">
        <f t="shared" si="14"/>
        <v>3.6410909037493003E-3</v>
      </c>
      <c r="AD97" s="15">
        <f t="shared" si="15"/>
        <v>6.0341452615505539E-2</v>
      </c>
    </row>
    <row r="98" spans="1:30" x14ac:dyDescent="0.35">
      <c r="A98" s="29">
        <v>43035</v>
      </c>
      <c r="B98" s="9">
        <v>33.68</v>
      </c>
      <c r="C98" s="9">
        <v>34.419998</v>
      </c>
      <c r="D98" s="9">
        <v>32.93</v>
      </c>
      <c r="E98" s="9">
        <v>33.169998</v>
      </c>
      <c r="F98" s="9">
        <v>32.736404</v>
      </c>
      <c r="G98" s="5">
        <v>251202200</v>
      </c>
      <c r="I98" s="27">
        <v>95</v>
      </c>
      <c r="J98" s="9">
        <f t="shared" si="11"/>
        <v>-1.5258357039853654E-2</v>
      </c>
      <c r="K98" s="5">
        <f t="shared" si="12"/>
        <v>0.98474164296014632</v>
      </c>
      <c r="M98" s="27">
        <v>95</v>
      </c>
      <c r="N98" s="9">
        <f t="shared" si="9"/>
        <v>-1.5142538127105646E-2</v>
      </c>
      <c r="O98" s="5">
        <f t="shared" si="13"/>
        <v>0.98485746187289436</v>
      </c>
      <c r="W98" s="27">
        <v>95</v>
      </c>
      <c r="X98" s="9">
        <f t="shared" si="10"/>
        <v>-1.7633531272145338E-2</v>
      </c>
      <c r="Y98" s="5">
        <f t="shared" si="14"/>
        <v>3.1094142512572761E-4</v>
      </c>
      <c r="AD98" s="15">
        <f t="shared" si="15"/>
        <v>1.7633531272145338E-2</v>
      </c>
    </row>
    <row r="99" spans="1:30" x14ac:dyDescent="0.35">
      <c r="A99" s="29">
        <v>43042</v>
      </c>
      <c r="B99" s="9">
        <v>33.340000000000003</v>
      </c>
      <c r="C99" s="9">
        <v>34.450001</v>
      </c>
      <c r="D99" s="9">
        <v>32.549999</v>
      </c>
      <c r="E99" s="9">
        <v>34</v>
      </c>
      <c r="F99" s="9">
        <v>33.555557</v>
      </c>
      <c r="G99" s="5">
        <v>275562400</v>
      </c>
      <c r="I99" s="26">
        <v>96</v>
      </c>
      <c r="J99" s="9">
        <f t="shared" si="11"/>
        <v>2.4714752238472287E-2</v>
      </c>
      <c r="K99" s="5">
        <f t="shared" si="12"/>
        <v>1.0247147522384723</v>
      </c>
      <c r="M99" s="26">
        <v>96</v>
      </c>
      <c r="N99" s="9">
        <f t="shared" si="9"/>
        <v>2.502269339051412E-2</v>
      </c>
      <c r="O99" s="5">
        <f t="shared" si="13"/>
        <v>1.0250226933905142</v>
      </c>
      <c r="W99" s="26">
        <v>96</v>
      </c>
      <c r="X99" s="9">
        <f t="shared" si="10"/>
        <v>0</v>
      </c>
      <c r="Y99" s="5">
        <f t="shared" si="14"/>
        <v>0</v>
      </c>
      <c r="AD99" s="15">
        <f t="shared" si="15"/>
        <v>2.2339578006180603E-2</v>
      </c>
    </row>
    <row r="100" spans="1:30" x14ac:dyDescent="0.35">
      <c r="A100" s="29">
        <v>43049</v>
      </c>
      <c r="B100" s="9">
        <v>34.169998</v>
      </c>
      <c r="C100" s="9">
        <v>34.659999999999997</v>
      </c>
      <c r="D100" s="9">
        <v>33.580002</v>
      </c>
      <c r="E100" s="9">
        <v>34.520000000000003</v>
      </c>
      <c r="F100" s="9">
        <v>34.068759999999997</v>
      </c>
      <c r="G100" s="5">
        <v>189448100</v>
      </c>
      <c r="I100" s="26">
        <v>97</v>
      </c>
      <c r="J100" s="9">
        <f t="shared" si="11"/>
        <v>1.5178352269527831E-2</v>
      </c>
      <c r="K100" s="5">
        <f t="shared" si="12"/>
        <v>1.0151783522695279</v>
      </c>
      <c r="M100" s="26">
        <v>97</v>
      </c>
      <c r="N100" s="9">
        <f t="shared" ref="N100:N107" si="16">(F100-F99)/F99</f>
        <v>1.529412848071624E-2</v>
      </c>
      <c r="O100" s="5">
        <f t="shared" si="13"/>
        <v>1.0152941284807162</v>
      </c>
      <c r="W100" s="26">
        <v>97</v>
      </c>
      <c r="X100" s="9">
        <f t="shared" ref="X100:X107" si="17">IF(J100&lt;$R$3,(J100-$R$3),0)</f>
        <v>0</v>
      </c>
      <c r="Y100" s="5">
        <f t="shared" si="14"/>
        <v>0</v>
      </c>
      <c r="AD100" s="15">
        <f t="shared" si="15"/>
        <v>1.2803178037236147E-2</v>
      </c>
    </row>
    <row r="101" spans="1:30" x14ac:dyDescent="0.35">
      <c r="A101" s="29">
        <v>43056</v>
      </c>
      <c r="B101" s="9">
        <v>34.43</v>
      </c>
      <c r="C101" s="9">
        <v>34.909999999999997</v>
      </c>
      <c r="D101" s="9">
        <v>34.200001</v>
      </c>
      <c r="E101" s="9">
        <v>34.869999</v>
      </c>
      <c r="F101" s="9">
        <v>34.414180999999999</v>
      </c>
      <c r="G101" s="5">
        <v>130102800</v>
      </c>
      <c r="I101" s="26">
        <v>98</v>
      </c>
      <c r="J101" s="9">
        <f t="shared" si="11"/>
        <v>1.0087882450017892E-2</v>
      </c>
      <c r="K101" s="5">
        <f t="shared" si="12"/>
        <v>1.0100878824500179</v>
      </c>
      <c r="M101" s="26">
        <v>98</v>
      </c>
      <c r="N101" s="9">
        <f t="shared" si="16"/>
        <v>1.0138936668079548E-2</v>
      </c>
      <c r="O101" s="5">
        <f t="shared" si="13"/>
        <v>1.0101389366680795</v>
      </c>
      <c r="W101" s="26">
        <v>98</v>
      </c>
      <c r="X101" s="9">
        <f t="shared" si="17"/>
        <v>0</v>
      </c>
      <c r="Y101" s="5">
        <f t="shared" si="14"/>
        <v>0</v>
      </c>
      <c r="AD101" s="15">
        <f t="shared" si="15"/>
        <v>7.7127082177262081E-3</v>
      </c>
    </row>
    <row r="102" spans="1:30" x14ac:dyDescent="0.35">
      <c r="A102" s="29">
        <v>43063</v>
      </c>
      <c r="B102" s="9">
        <v>34.869999</v>
      </c>
      <c r="C102" s="9">
        <v>36.900002000000001</v>
      </c>
      <c r="D102" s="9">
        <v>34.549999</v>
      </c>
      <c r="E102" s="9">
        <v>36.380001</v>
      </c>
      <c r="F102" s="9">
        <v>35.904446</v>
      </c>
      <c r="G102" s="5">
        <v>173456300</v>
      </c>
      <c r="I102" s="27">
        <v>99</v>
      </c>
      <c r="J102" s="9">
        <f t="shared" si="11"/>
        <v>4.2392414032785979E-2</v>
      </c>
      <c r="K102" s="5">
        <f t="shared" si="12"/>
        <v>1.042392414032786</v>
      </c>
      <c r="M102" s="27">
        <v>99</v>
      </c>
      <c r="N102" s="9">
        <f t="shared" si="16"/>
        <v>4.3303805486465036E-2</v>
      </c>
      <c r="O102" s="5">
        <f t="shared" si="13"/>
        <v>1.043303805486465</v>
      </c>
      <c r="W102" s="27">
        <v>99</v>
      </c>
      <c r="X102" s="9">
        <f t="shared" si="17"/>
        <v>0</v>
      </c>
      <c r="Y102" s="5">
        <f t="shared" si="14"/>
        <v>0</v>
      </c>
      <c r="AD102" s="15">
        <f t="shared" si="15"/>
        <v>4.0017239800494292E-2</v>
      </c>
    </row>
    <row r="103" spans="1:30" x14ac:dyDescent="0.35">
      <c r="A103" s="29">
        <v>43070</v>
      </c>
      <c r="B103" s="9">
        <v>36.349997999999999</v>
      </c>
      <c r="C103" s="9">
        <v>37.540000999999997</v>
      </c>
      <c r="D103" s="9">
        <v>35.810001</v>
      </c>
      <c r="E103" s="9">
        <v>36.169998</v>
      </c>
      <c r="F103" s="9">
        <v>35.697189000000002</v>
      </c>
      <c r="G103" s="5">
        <v>160675700</v>
      </c>
      <c r="I103" s="27">
        <v>100</v>
      </c>
      <c r="J103" s="9">
        <f t="shared" si="11"/>
        <v>-5.7891856476604865E-3</v>
      </c>
      <c r="K103" s="5">
        <f t="shared" si="12"/>
        <v>0.99421081435233949</v>
      </c>
      <c r="M103" s="27">
        <v>100</v>
      </c>
      <c r="N103" s="9">
        <f t="shared" si="16"/>
        <v>-5.7724606027899292E-3</v>
      </c>
      <c r="O103" s="5">
        <f t="shared" si="13"/>
        <v>0.99422753939721009</v>
      </c>
      <c r="W103" s="27">
        <v>100</v>
      </c>
      <c r="X103" s="9">
        <f t="shared" si="17"/>
        <v>-8.1643598799521697E-3</v>
      </c>
      <c r="Y103" s="5">
        <f t="shared" si="14"/>
        <v>6.665677224937261E-5</v>
      </c>
      <c r="AD103" s="15">
        <f t="shared" si="15"/>
        <v>8.1643598799521697E-3</v>
      </c>
    </row>
    <row r="104" spans="1:30" x14ac:dyDescent="0.35">
      <c r="A104" s="29">
        <v>43077</v>
      </c>
      <c r="B104" s="9">
        <v>36.400002000000001</v>
      </c>
      <c r="C104" s="9">
        <v>38.189999</v>
      </c>
      <c r="D104" s="9">
        <v>36.150002000000001</v>
      </c>
      <c r="E104" s="9">
        <v>37.740001999999997</v>
      </c>
      <c r="F104" s="9">
        <v>37.246670000000002</v>
      </c>
      <c r="G104" s="5">
        <v>169531900</v>
      </c>
      <c r="I104" s="26">
        <v>101</v>
      </c>
      <c r="J104" s="9">
        <f t="shared" si="11"/>
        <v>4.2490598666677794E-2</v>
      </c>
      <c r="K104" s="5">
        <f t="shared" si="12"/>
        <v>1.0424905986666777</v>
      </c>
      <c r="M104" s="26">
        <v>101</v>
      </c>
      <c r="N104" s="9">
        <f t="shared" si="16"/>
        <v>4.3406246917649452E-2</v>
      </c>
      <c r="O104" s="5">
        <f t="shared" si="13"/>
        <v>1.0434062469176495</v>
      </c>
      <c r="W104" s="26">
        <v>101</v>
      </c>
      <c r="X104" s="9">
        <f t="shared" si="17"/>
        <v>0</v>
      </c>
      <c r="Y104" s="5">
        <f t="shared" si="14"/>
        <v>0</v>
      </c>
      <c r="AD104" s="15">
        <f t="shared" si="15"/>
        <v>4.0115424434386107E-2</v>
      </c>
    </row>
    <row r="105" spans="1:30" x14ac:dyDescent="0.35">
      <c r="A105" s="29">
        <v>43084</v>
      </c>
      <c r="B105" s="9">
        <v>38.139999000000003</v>
      </c>
      <c r="C105" s="9">
        <v>39.290000999999997</v>
      </c>
      <c r="D105" s="9">
        <v>37.93</v>
      </c>
      <c r="E105" s="9">
        <v>38.880001</v>
      </c>
      <c r="F105" s="9">
        <v>38.371765000000003</v>
      </c>
      <c r="G105" s="5">
        <v>166438200</v>
      </c>
      <c r="I105" s="26">
        <v>102</v>
      </c>
      <c r="J105" s="9">
        <f t="shared" si="11"/>
        <v>2.975935782332096E-2</v>
      </c>
      <c r="K105" s="5">
        <f t="shared" si="12"/>
        <v>1.0297593578233211</v>
      </c>
      <c r="M105" s="26">
        <v>102</v>
      </c>
      <c r="N105" s="9">
        <f t="shared" si="16"/>
        <v>3.0206592965223513E-2</v>
      </c>
      <c r="O105" s="5">
        <f t="shared" si="13"/>
        <v>1.0302065929652235</v>
      </c>
      <c r="W105" s="26">
        <v>102</v>
      </c>
      <c r="X105" s="9">
        <f t="shared" si="17"/>
        <v>0</v>
      </c>
      <c r="Y105" s="5">
        <f t="shared" si="14"/>
        <v>0</v>
      </c>
      <c r="AD105" s="15">
        <f t="shared" si="15"/>
        <v>2.7384183591029277E-2</v>
      </c>
    </row>
    <row r="106" spans="1:30" x14ac:dyDescent="0.35">
      <c r="A106" s="29">
        <v>43091</v>
      </c>
      <c r="B106" s="9">
        <v>38.779998999999997</v>
      </c>
      <c r="C106" s="9">
        <v>39.330002</v>
      </c>
      <c r="D106" s="9">
        <v>38.700001</v>
      </c>
      <c r="E106" s="9">
        <v>39.18</v>
      </c>
      <c r="F106" s="9">
        <v>38.667842999999998</v>
      </c>
      <c r="G106" s="5">
        <v>65505400</v>
      </c>
      <c r="I106" s="26">
        <v>103</v>
      </c>
      <c r="J106" s="9">
        <f t="shared" si="11"/>
        <v>7.6864217096187402E-3</v>
      </c>
      <c r="K106" s="5">
        <f t="shared" si="12"/>
        <v>1.0076864217096186</v>
      </c>
      <c r="M106" s="26">
        <v>103</v>
      </c>
      <c r="N106" s="9">
        <f t="shared" si="16"/>
        <v>7.7160380816466033E-3</v>
      </c>
      <c r="O106" s="5">
        <f t="shared" si="13"/>
        <v>1.0077160380816466</v>
      </c>
      <c r="W106" s="26">
        <v>103</v>
      </c>
      <c r="X106" s="9">
        <f t="shared" si="17"/>
        <v>0</v>
      </c>
      <c r="Y106" s="5">
        <f t="shared" si="14"/>
        <v>0</v>
      </c>
      <c r="AD106" s="15">
        <f t="shared" si="15"/>
        <v>5.3112474773270562E-3</v>
      </c>
    </row>
    <row r="107" spans="1:30" ht="16" thickBot="1" x14ac:dyDescent="0.4">
      <c r="A107" s="30">
        <v>43098</v>
      </c>
      <c r="B107" s="11">
        <v>39.220001000000003</v>
      </c>
      <c r="C107" s="11">
        <v>39.32</v>
      </c>
      <c r="D107" s="11">
        <v>38.880001</v>
      </c>
      <c r="E107" s="11">
        <v>38.880001</v>
      </c>
      <c r="F107" s="11">
        <v>38.371765000000003</v>
      </c>
      <c r="G107" s="6">
        <v>26479900</v>
      </c>
      <c r="I107" s="28">
        <v>104</v>
      </c>
      <c r="J107" s="11">
        <f t="shared" si="11"/>
        <v>-7.6864217096187949E-3</v>
      </c>
      <c r="K107" s="6">
        <f t="shared" si="12"/>
        <v>0.99231357829038125</v>
      </c>
      <c r="M107" s="28">
        <v>104</v>
      </c>
      <c r="N107" s="11">
        <f t="shared" si="16"/>
        <v>-7.6569567120667766E-3</v>
      </c>
      <c r="O107" s="6">
        <f t="shared" si="13"/>
        <v>0.99234304328793321</v>
      </c>
      <c r="W107" s="28">
        <v>104</v>
      </c>
      <c r="X107" s="11">
        <f t="shared" si="17"/>
        <v>-1.006159594191048E-2</v>
      </c>
      <c r="Y107" s="6">
        <f t="shared" si="14"/>
        <v>1.0123571289826943E-4</v>
      </c>
      <c r="AD107" s="69">
        <f t="shared" si="15"/>
        <v>1.006159594191048E-2</v>
      </c>
    </row>
    <row r="108" spans="1:30" ht="16" thickBot="1" x14ac:dyDescent="0.4">
      <c r="AD108" s="1"/>
    </row>
    <row r="109" spans="1:30" ht="16" thickBot="1" x14ac:dyDescent="0.4">
      <c r="X109" s="1" t="s">
        <v>113</v>
      </c>
      <c r="Y109">
        <f>SUM(Y4:Y107)</f>
        <v>3.727742886996762E-2</v>
      </c>
      <c r="AC109" s="23" t="s">
        <v>121</v>
      </c>
      <c r="AD109" s="42">
        <f>SUM(AD4:AD107)/104</f>
        <v>1.8075045077664768E-2</v>
      </c>
    </row>
    <row r="110" spans="1:30" x14ac:dyDescent="0.35">
      <c r="X110" s="1" t="s">
        <v>112</v>
      </c>
      <c r="Y110">
        <f>COUNT(Y4:Y107)-1</f>
        <v>103</v>
      </c>
    </row>
    <row r="111" spans="1:30" x14ac:dyDescent="0.35">
      <c r="X111" s="1" t="s">
        <v>86</v>
      </c>
      <c r="Y111">
        <f>Y109/Y110</f>
        <v>3.619167851453167E-4</v>
      </c>
    </row>
    <row r="112" spans="1:30" x14ac:dyDescent="0.35">
      <c r="X112" s="1" t="s">
        <v>87</v>
      </c>
      <c r="Y112">
        <f>SQRT(Y111)</f>
        <v>1.9024110626920689E-2</v>
      </c>
    </row>
    <row r="113" spans="14:15" x14ac:dyDescent="0.35">
      <c r="N113" t="s">
        <v>76</v>
      </c>
      <c r="O113">
        <v>0.20204604899788881</v>
      </c>
    </row>
    <row r="114" spans="14:15" x14ac:dyDescent="0.35">
      <c r="N114" t="s">
        <v>107</v>
      </c>
      <c r="O114">
        <v>9.0975784763600478E-2</v>
      </c>
    </row>
    <row r="115" spans="14:15" x14ac:dyDescent="0.35">
      <c r="N115" t="s">
        <v>108</v>
      </c>
      <c r="O115">
        <v>-0.11107026423428831</v>
      </c>
    </row>
  </sheetData>
  <mergeCells count="11">
    <mergeCell ref="A1:G1"/>
    <mergeCell ref="I1:K1"/>
    <mergeCell ref="M1:O1"/>
    <mergeCell ref="Q1:R1"/>
    <mergeCell ref="T1:U1"/>
    <mergeCell ref="AA1:AB1"/>
    <mergeCell ref="Q2:R2"/>
    <mergeCell ref="T2:U2"/>
    <mergeCell ref="Q7:R7"/>
    <mergeCell ref="Q21:R21"/>
    <mergeCell ref="W1:Y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20"/>
  <sheetViews>
    <sheetView topLeftCell="A83" workbookViewId="0">
      <selection activeCell="H115" sqref="H115:L115"/>
    </sheetView>
  </sheetViews>
  <sheetFormatPr defaultColWidth="10.6640625" defaultRowHeight="15.5" x14ac:dyDescent="0.35"/>
  <sheetData>
    <row r="1" spans="1:12" ht="21.5" thickBot="1" x14ac:dyDescent="0.55000000000000004">
      <c r="A1" s="97" t="s">
        <v>29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9"/>
    </row>
    <row r="2" spans="1:12" ht="19" thickBot="1" x14ac:dyDescent="0.5">
      <c r="A2" s="103"/>
      <c r="B2" s="104"/>
      <c r="C2" s="101" t="s">
        <v>18</v>
      </c>
      <c r="D2" s="101"/>
      <c r="E2" s="101"/>
      <c r="F2" s="101"/>
      <c r="G2" s="101"/>
      <c r="H2" s="100" t="s">
        <v>134</v>
      </c>
      <c r="I2" s="101"/>
      <c r="J2" s="101"/>
      <c r="K2" s="101"/>
      <c r="L2" s="102"/>
    </row>
    <row r="3" spans="1:12" ht="16" thickBot="1" x14ac:dyDescent="0.4">
      <c r="A3" s="24" t="s">
        <v>32</v>
      </c>
      <c r="B3" s="13" t="s">
        <v>22</v>
      </c>
      <c r="C3" s="12" t="s">
        <v>33</v>
      </c>
      <c r="D3" s="82" t="s">
        <v>64</v>
      </c>
      <c r="E3" s="82" t="s">
        <v>65</v>
      </c>
      <c r="F3" s="82" t="s">
        <v>66</v>
      </c>
      <c r="G3" s="82" t="s">
        <v>67</v>
      </c>
      <c r="H3" s="80" t="s">
        <v>135</v>
      </c>
      <c r="I3" s="82" t="s">
        <v>136</v>
      </c>
      <c r="J3" s="82" t="s">
        <v>137</v>
      </c>
      <c r="K3" s="82" t="s">
        <v>138</v>
      </c>
      <c r="L3" s="81" t="s">
        <v>139</v>
      </c>
    </row>
    <row r="4" spans="1:12" x14ac:dyDescent="0.35">
      <c r="A4" s="16">
        <v>0</v>
      </c>
      <c r="B4" s="49">
        <v>42370</v>
      </c>
      <c r="C4" s="38"/>
      <c r="D4" s="17"/>
      <c r="E4" s="17"/>
      <c r="F4" s="17"/>
      <c r="G4" s="17"/>
      <c r="H4" s="22"/>
      <c r="I4" s="17"/>
      <c r="J4" s="17"/>
      <c r="K4" s="17"/>
      <c r="L4" s="18"/>
    </row>
    <row r="5" spans="1:12" x14ac:dyDescent="0.35">
      <c r="A5" s="19">
        <v>1</v>
      </c>
      <c r="B5" s="50">
        <v>42377</v>
      </c>
      <c r="C5" s="14">
        <f>AAPL!J4</f>
        <v>3.1333787581827227E-2</v>
      </c>
      <c r="D5" s="9">
        <f>AMZN!J4</f>
        <v>-2.488179717810662E-2</v>
      </c>
      <c r="E5" s="9">
        <f>NFLX!J4</f>
        <v>-6.770927947011314E-2</v>
      </c>
      <c r="F5" s="9">
        <f>FB!J4</f>
        <v>4.5851116825896786E-3</v>
      </c>
      <c r="G5" s="9">
        <f>GOOG!J4</f>
        <v>-1.6196264294086622E-2</v>
      </c>
      <c r="H5" s="8">
        <f>VZ!J4</f>
        <v>3.3496689469813008E-3</v>
      </c>
      <c r="I5" s="9">
        <f>CMSCA!J4</f>
        <v>1.6924747325430849E-2</v>
      </c>
      <c r="J5" s="9">
        <f>S!J4</f>
        <v>-4.8939429040221916E-2</v>
      </c>
      <c r="K5" s="9">
        <f>CHTR!J4</f>
        <v>-7.6314586048922429E-3</v>
      </c>
      <c r="L5" s="5">
        <f>T!J4</f>
        <v>3.7275382497443166E-2</v>
      </c>
    </row>
    <row r="6" spans="1:12" x14ac:dyDescent="0.35">
      <c r="A6" s="19">
        <v>2</v>
      </c>
      <c r="B6" s="50">
        <v>42384</v>
      </c>
      <c r="C6" s="14">
        <f>AAPL!J5</f>
        <v>-3.2890089987160746E-2</v>
      </c>
      <c r="D6" s="9">
        <f>AMZN!J5</f>
        <v>-3.0789541415181875E-2</v>
      </c>
      <c r="E6" s="9">
        <f>NFLX!J5</f>
        <v>-4.4991113717614661E-2</v>
      </c>
      <c r="F6" s="9">
        <f>FB!J5</f>
        <v>-4.3740404588864919E-2</v>
      </c>
      <c r="G6" s="9">
        <f>GOOG!J5</f>
        <v>-1.1440196270401918E-2</v>
      </c>
      <c r="H6" s="8">
        <f>VZ!J5</f>
        <v>2.2041876183673231E-2</v>
      </c>
      <c r="I6" s="9">
        <f>CMSCA!J5</f>
        <v>-1.3349297096995904E-2</v>
      </c>
      <c r="J6" s="9">
        <f>S!J5</f>
        <v>-0.24373018492259815</v>
      </c>
      <c r="K6" s="9">
        <f>CHTR!J5</f>
        <v>-1.6737288199298102E-2</v>
      </c>
      <c r="L6" s="5">
        <f>T!J5</f>
        <v>6.9729051847298622E-3</v>
      </c>
    </row>
    <row r="7" spans="1:12" x14ac:dyDescent="0.35">
      <c r="A7" s="19">
        <v>3</v>
      </c>
      <c r="B7" s="50">
        <v>42391</v>
      </c>
      <c r="C7" s="14">
        <f>AAPL!J6</f>
        <v>-2.3216554070814702E-2</v>
      </c>
      <c r="D7" s="9">
        <f>AMZN!J6</f>
        <v>9.9771132793543951E-2</v>
      </c>
      <c r="E7" s="9">
        <f>NFLX!J6</f>
        <v>-8.0751250453689416E-2</v>
      </c>
      <c r="F7" s="9">
        <f>FB!J6</f>
        <v>0.147361051399166</v>
      </c>
      <c r="G7" s="9">
        <f>GOOG!J6</f>
        <v>3.3908148029695218E-2</v>
      </c>
      <c r="H7" s="8">
        <f>VZ!J6</f>
        <v>6.6213111961309579E-2</v>
      </c>
      <c r="I7" s="9">
        <f>CMSCA!J6</f>
        <v>-3.8735969307086109E-3</v>
      </c>
      <c r="J7" s="9">
        <f>S!J6</f>
        <v>0.19885085874516517</v>
      </c>
      <c r="K7" s="9">
        <f>CHTR!J6</f>
        <v>-1.2769254424085538E-2</v>
      </c>
      <c r="L7" s="5">
        <f>T!J6</f>
        <v>2.8259087594695847E-2</v>
      </c>
    </row>
    <row r="8" spans="1:12" x14ac:dyDescent="0.35">
      <c r="A8" s="19">
        <v>4</v>
      </c>
      <c r="B8" s="50">
        <v>42398</v>
      </c>
      <c r="C8" s="14">
        <f>AAPL!J7</f>
        <v>2.6326977121645608E-2</v>
      </c>
      <c r="D8" s="9">
        <f>AMZN!J7</f>
        <v>-0.16955685364141426</v>
      </c>
      <c r="E8" s="9">
        <f>NFLX!J7</f>
        <v>-5.106480768865472E-2</v>
      </c>
      <c r="F8" s="9">
        <f>FB!J7</f>
        <v>1.2568444191827725E-2</v>
      </c>
      <c r="G8" s="9">
        <f>GOOG!J7</f>
        <v>-3.1900536775918517E-2</v>
      </c>
      <c r="H8" s="8">
        <f>VZ!J7</f>
        <v>2.8561796320323754E-2</v>
      </c>
      <c r="I8" s="9">
        <f>CMSCA!J7</f>
        <v>7.3038243531429264E-2</v>
      </c>
      <c r="J8" s="9">
        <f>S!J7</f>
        <v>-7.4864878964173875E-2</v>
      </c>
      <c r="K8" s="9">
        <f>CHTR!J7</f>
        <v>1.8946670798934473E-2</v>
      </c>
      <c r="L8" s="5">
        <f>T!J7</f>
        <v>2.775645353048534E-2</v>
      </c>
    </row>
    <row r="9" spans="1:12" x14ac:dyDescent="0.35">
      <c r="A9" s="19">
        <v>5</v>
      </c>
      <c r="B9" s="50">
        <v>42405</v>
      </c>
      <c r="C9" s="14">
        <f>AAPL!J8</f>
        <v>-2.5068891065274809E-2</v>
      </c>
      <c r="D9" s="9">
        <f>AMZN!J8</f>
        <v>-6.2400061417295559E-2</v>
      </c>
      <c r="E9" s="9">
        <f>NFLX!J8</f>
        <v>-3.8173452993027275E-2</v>
      </c>
      <c r="F9" s="9">
        <f>FB!J8</f>
        <v>-8.083489093297748E-2</v>
      </c>
      <c r="G9" s="9">
        <f>GOOG!J8</f>
        <v>-3.5802353194522282E-2</v>
      </c>
      <c r="H9" s="8">
        <f>VZ!J8</f>
        <v>-2.0838249302363152E-2</v>
      </c>
      <c r="I9" s="9">
        <f>CMSCA!J8</f>
        <v>-3.799142841279804E-2</v>
      </c>
      <c r="J9" s="9">
        <f>S!J8</f>
        <v>-0.10418335248481152</v>
      </c>
      <c r="K9" s="9">
        <f>CHTR!J8</f>
        <v>-6.6503310679078748E-2</v>
      </c>
      <c r="L9" s="5">
        <f>T!J8</f>
        <v>-8.7984705882333744E-3</v>
      </c>
    </row>
    <row r="10" spans="1:12" x14ac:dyDescent="0.35">
      <c r="A10" s="19">
        <v>6</v>
      </c>
      <c r="B10" s="50">
        <v>42412</v>
      </c>
      <c r="C10" s="14">
        <f>AAPL!J9</f>
        <v>2.6954652905030831E-2</v>
      </c>
      <c r="D10" s="9">
        <f>AMZN!J9</f>
        <v>4.1179187274246139E-2</v>
      </c>
      <c r="E10" s="9">
        <f>NFLX!J9</f>
        <v>4.6830543830016481E-2</v>
      </c>
      <c r="F10" s="9">
        <f>FB!J9</f>
        <v>1.519161519057591E-2</v>
      </c>
      <c r="G10" s="9">
        <f>GOOG!J9</f>
        <v>2.063152357136935E-2</v>
      </c>
      <c r="H10" s="8">
        <f>VZ!J9</f>
        <v>3.0900514769325392E-2</v>
      </c>
      <c r="I10" s="9">
        <f>CMSCA!J9</f>
        <v>2.2583925372530404E-2</v>
      </c>
      <c r="J10" s="9">
        <f>S!J9</f>
        <v>0.18558420242877097</v>
      </c>
      <c r="K10" s="9">
        <f>CHTR!J9</f>
        <v>7.4913604333769854E-2</v>
      </c>
      <c r="L10" s="5">
        <f>T!J9</f>
        <v>2.1312371456908976E-2</v>
      </c>
    </row>
    <row r="11" spans="1:12" x14ac:dyDescent="0.35">
      <c r="A11" s="19">
        <v>7</v>
      </c>
      <c r="B11" s="50">
        <v>42419</v>
      </c>
      <c r="C11" s="14">
        <f>AAPL!J10</f>
        <v>5.180793401452998E-3</v>
      </c>
      <c r="D11" s="9">
        <f>AMZN!J10</f>
        <v>5.5840128140209173E-2</v>
      </c>
      <c r="E11" s="9">
        <f>NFLX!J10</f>
        <v>4.3677908597488747E-2</v>
      </c>
      <c r="F11" s="9">
        <f>FB!J10</f>
        <v>4.3497440033577937E-2</v>
      </c>
      <c r="G11" s="9">
        <f>GOOG!J10</f>
        <v>1.1973664744899297E-2</v>
      </c>
      <c r="H11" s="8">
        <f>VZ!J10</f>
        <v>3.3317780222232155E-3</v>
      </c>
      <c r="I11" s="9">
        <f>CMSCA!J10</f>
        <v>2.0889724019750346E-2</v>
      </c>
      <c r="J11" s="9">
        <f>S!J10</f>
        <v>0</v>
      </c>
      <c r="K11" s="9">
        <f>CHTR!J10</f>
        <v>6.2559079570162934E-2</v>
      </c>
      <c r="L11" s="5">
        <f>T!J10</f>
        <v>1.0220575459066855E-2</v>
      </c>
    </row>
    <row r="12" spans="1:12" x14ac:dyDescent="0.35">
      <c r="A12" s="19">
        <v>8</v>
      </c>
      <c r="B12" s="50">
        <v>42426</v>
      </c>
      <c r="C12" s="14">
        <f>AAPL!J11</f>
        <v>4.7825016819691951E-2</v>
      </c>
      <c r="D12" s="9">
        <f>AMZN!J11</f>
        <v>3.9452718180558455E-2</v>
      </c>
      <c r="E12" s="9">
        <f>NFLX!J11</f>
        <v>3.5335703874062506E-2</v>
      </c>
      <c r="F12" s="9">
        <f>FB!J11</f>
        <v>1.3875729046701082E-2</v>
      </c>
      <c r="G12" s="9">
        <f>GOOG!J11</f>
        <v>9.4065341411740146E-3</v>
      </c>
      <c r="H12" s="8">
        <f>VZ!J11</f>
        <v>1.5145841684622725E-2</v>
      </c>
      <c r="I12" s="9">
        <f>CMSCA!J11</f>
        <v>2.347087189525323E-2</v>
      </c>
      <c r="J12" s="9">
        <f>S!J11</f>
        <v>0.26461679952078493</v>
      </c>
      <c r="K12" s="9">
        <f>CHTR!J11</f>
        <v>3.4359883029235852E-3</v>
      </c>
      <c r="L12" s="5">
        <f>T!J11</f>
        <v>1.6454832623704195E-2</v>
      </c>
    </row>
    <row r="13" spans="1:12" x14ac:dyDescent="0.35">
      <c r="A13" s="19">
        <v>9</v>
      </c>
      <c r="B13" s="50">
        <v>42433</v>
      </c>
      <c r="C13" s="14">
        <f>AAPL!J12</f>
        <v>-3.2566356884454655E-3</v>
      </c>
      <c r="D13" s="9">
        <f>AMZN!J12</f>
        <v>-3.2666879735949027E-2</v>
      </c>
      <c r="E13" s="9">
        <f>NFLX!J12</f>
        <v>-5.8374787822729566E-3</v>
      </c>
      <c r="F13" s="9">
        <f>FB!J12</f>
        <v>-2.0839868804351808E-2</v>
      </c>
      <c r="G13" s="9">
        <f>GOOG!J12</f>
        <v>5.6134266974111971E-4</v>
      </c>
      <c r="H13" s="8">
        <f>VZ!J12</f>
        <v>8.2527099792768215E-3</v>
      </c>
      <c r="I13" s="9">
        <f>CMSCA!J12</f>
        <v>-2.6208243557048459E-2</v>
      </c>
      <c r="J13" s="9">
        <f>S!J12</f>
        <v>-6.9886127464166448E-2</v>
      </c>
      <c r="K13" s="9">
        <f>CHTR!J12</f>
        <v>7.269192394595606E-3</v>
      </c>
      <c r="L13" s="5">
        <f>T!J12</f>
        <v>8.3879748704296809E-3</v>
      </c>
    </row>
    <row r="14" spans="1:12" x14ac:dyDescent="0.35">
      <c r="A14" s="19">
        <v>10</v>
      </c>
      <c r="B14" s="50">
        <v>42440</v>
      </c>
      <c r="C14" s="14">
        <f>AAPL!J13</f>
        <v>4.474833699601672E-2</v>
      </c>
      <c r="D14" s="9">
        <f>AMZN!J13</f>
        <v>9.1205779417261111E-4</v>
      </c>
      <c r="E14" s="9">
        <f>NFLX!J13</f>
        <v>2.3950809733005351E-2</v>
      </c>
      <c r="F14" s="9">
        <f>FB!J13</f>
        <v>3.3895312682433343E-2</v>
      </c>
      <c r="G14" s="9">
        <f>GOOG!J13</f>
        <v>3.4416772540512668E-2</v>
      </c>
      <c r="H14" s="8">
        <f>VZ!J13</f>
        <v>2.4729888426917455E-2</v>
      </c>
      <c r="I14" s="9">
        <f>CMSCA!J13</f>
        <v>3.9964953084867472E-2</v>
      </c>
      <c r="J14" s="9">
        <f>S!J13</f>
        <v>-9.2632802033608533E-2</v>
      </c>
      <c r="K14" s="9">
        <f>CHTR!J13</f>
        <v>8.29945748491666E-2</v>
      </c>
      <c r="L14" s="5">
        <f>T!J13</f>
        <v>2.0922735457947855E-2</v>
      </c>
    </row>
    <row r="15" spans="1:12" x14ac:dyDescent="0.35">
      <c r="A15" s="19">
        <v>11</v>
      </c>
      <c r="B15" s="50">
        <v>42447</v>
      </c>
      <c r="C15" s="14">
        <f>AAPL!J14</f>
        <v>-1.2295081814249393E-3</v>
      </c>
      <c r="D15" s="9">
        <f>AMZN!J14</f>
        <v>4.1165152993640972E-2</v>
      </c>
      <c r="E15" s="9">
        <f>NFLX!J14</f>
        <v>-1.3732041168709477E-2</v>
      </c>
      <c r="F15" s="9">
        <f>FB!J14</f>
        <v>1.8119887021052303E-2</v>
      </c>
      <c r="G15" s="9">
        <f>GOOG!J14</f>
        <v>-3.3671536027194832E-3</v>
      </c>
      <c r="H15" s="8">
        <f>VZ!J14</f>
        <v>-1.3061358927487011E-3</v>
      </c>
      <c r="I15" s="9">
        <f>CMSCA!J14</f>
        <v>-1.2255755095084708E-2</v>
      </c>
      <c r="J15" s="9">
        <f>S!J14</f>
        <v>-4.2048236243499508E-2</v>
      </c>
      <c r="K15" s="9">
        <f>CHTR!J14</f>
        <v>-1.3421715904521571E-2</v>
      </c>
      <c r="L15" s="5">
        <f>T!J14</f>
        <v>-6.1538613992496586E-3</v>
      </c>
    </row>
    <row r="16" spans="1:12" x14ac:dyDescent="0.35">
      <c r="A16" s="19">
        <v>12</v>
      </c>
      <c r="B16" s="50">
        <v>42454</v>
      </c>
      <c r="C16" s="14">
        <f>AAPL!J15</f>
        <v>3.093517820748716E-2</v>
      </c>
      <c r="D16" s="9">
        <f>AMZN!J15</f>
        <v>1.817166033120024E-2</v>
      </c>
      <c r="E16" s="9">
        <f>NFLX!J15</f>
        <v>3.85909785997893E-2</v>
      </c>
      <c r="F16" s="9">
        <f>FB!J15</f>
        <v>9.2450140786368151E-3</v>
      </c>
      <c r="G16" s="9">
        <f>GOOG!J15</f>
        <v>1.3038555259504855E-2</v>
      </c>
      <c r="H16" s="8">
        <f>VZ!J15</f>
        <v>9.6619958266049456E-3</v>
      </c>
      <c r="I16" s="9">
        <f>CMSCA!J15</f>
        <v>1.7673333432516647E-2</v>
      </c>
      <c r="J16" s="9">
        <f>S!J15</f>
        <v>6.5305098407766743E-2</v>
      </c>
      <c r="K16" s="9">
        <f>CHTR!J15</f>
        <v>2.0411403603040983E-2</v>
      </c>
      <c r="L16" s="5">
        <f>T!J15</f>
        <v>7.4313014321903187E-3</v>
      </c>
    </row>
    <row r="17" spans="1:12" x14ac:dyDescent="0.35">
      <c r="A17" s="19">
        <v>13</v>
      </c>
      <c r="B17" s="50">
        <v>42461</v>
      </c>
      <c r="C17" s="14">
        <f>AAPL!J16</f>
        <v>-4.1372543294293136E-3</v>
      </c>
      <c r="D17" s="9">
        <f>AMZN!J16</f>
        <v>-3.7297789111097913E-3</v>
      </c>
      <c r="E17" s="9">
        <f>NFLX!J16</f>
        <v>2.1483253166182294E-2</v>
      </c>
      <c r="F17" s="9">
        <f>FB!J16</f>
        <v>-4.0396911532772995E-3</v>
      </c>
      <c r="G17" s="9">
        <f>GOOG!J16</f>
        <v>-6.2885859578984812E-3</v>
      </c>
      <c r="H17" s="8">
        <f>VZ!J16</f>
        <v>-3.9220705054919376E-2</v>
      </c>
      <c r="I17" s="9">
        <f>CMSCA!J16</f>
        <v>5.2253647820327213E-3</v>
      </c>
      <c r="J17" s="9">
        <f>S!J16</f>
        <v>8.583743691391435E-3</v>
      </c>
      <c r="K17" s="9">
        <f>CHTR!J16</f>
        <v>7.2846264495232812E-3</v>
      </c>
      <c r="L17" s="5">
        <f>T!J16</f>
        <v>-1.4917783719036827E-2</v>
      </c>
    </row>
    <row r="18" spans="1:12" x14ac:dyDescent="0.35">
      <c r="A18" s="19">
        <v>14</v>
      </c>
      <c r="B18" s="50">
        <v>42468</v>
      </c>
      <c r="C18" s="14">
        <f>AAPL!J17</f>
        <v>3.2272355193802407E-2</v>
      </c>
      <c r="D18" s="9">
        <f>AMZN!J17</f>
        <v>4.8385103003929612E-2</v>
      </c>
      <c r="E18" s="9">
        <f>NFLX!J17</f>
        <v>5.5582799462539779E-2</v>
      </c>
      <c r="F18" s="9">
        <f>FB!J17</f>
        <v>-2.4947864279546612E-2</v>
      </c>
      <c r="G18" s="9">
        <f>GOOG!J17</f>
        <v>1.7302280531107335E-2</v>
      </c>
      <c r="H18" s="8">
        <f>VZ!J17</f>
        <v>-1.8836297851500029E-3</v>
      </c>
      <c r="I18" s="9">
        <f>CMSCA!J17</f>
        <v>1.6069767984676197E-2</v>
      </c>
      <c r="J18" s="9">
        <f>S!J17</f>
        <v>-2.8530689824063991E-3</v>
      </c>
      <c r="K18" s="9">
        <f>CHTR!J17</f>
        <v>-1.5319562228448783E-2</v>
      </c>
      <c r="L18" s="5">
        <f>T!J17</f>
        <v>7.9083601274490909E-3</v>
      </c>
    </row>
    <row r="19" spans="1:12" x14ac:dyDescent="0.35">
      <c r="A19" s="19">
        <v>15</v>
      </c>
      <c r="B19" s="50">
        <v>42475</v>
      </c>
      <c r="C19" s="14">
        <f>AAPL!J18</f>
        <v>-5.6235158836667465E-2</v>
      </c>
      <c r="D19" s="9">
        <f>AMZN!J18</f>
        <v>1.6377438152937112E-2</v>
      </c>
      <c r="E19" s="9">
        <f>NFLX!J18</f>
        <v>-0.15062488403666546</v>
      </c>
      <c r="F19" s="9">
        <f>FB!J18</f>
        <v>2.3186396507560603E-2</v>
      </c>
      <c r="G19" s="9">
        <f>GOOG!J18</f>
        <v>7.8554206583367481E-3</v>
      </c>
      <c r="H19" s="8">
        <f>VZ!J18</f>
        <v>-2.6236817546646547E-2</v>
      </c>
      <c r="I19" s="9">
        <f>CMSCA!J18</f>
        <v>-1.4660532934614752E-2</v>
      </c>
      <c r="J19" s="9">
        <f>S!J18</f>
        <v>5.0149783685471516E-2</v>
      </c>
      <c r="K19" s="9">
        <f>CHTR!J18</f>
        <v>-5.5429520154693631E-3</v>
      </c>
      <c r="L19" s="5">
        <f>T!J18</f>
        <v>-1.4682949570508639E-2</v>
      </c>
    </row>
    <row r="20" spans="1:12" x14ac:dyDescent="0.35">
      <c r="A20" s="19">
        <v>16</v>
      </c>
      <c r="B20" s="50">
        <v>42482</v>
      </c>
      <c r="C20" s="14">
        <f>AAPL!J19</f>
        <v>-0.11107026423428831</v>
      </c>
      <c r="D20" s="9">
        <f>AMZN!J19</f>
        <v>-4.7048417232392149E-2</v>
      </c>
      <c r="E20" s="9">
        <f>NFLX!J19</f>
        <v>-5.0750433833887693E-2</v>
      </c>
      <c r="F20" s="9">
        <f>FB!J19</f>
        <v>2.8589520950623011E-2</v>
      </c>
      <c r="G20" s="9">
        <f>GOOG!J19</f>
        <v>-9.4017437521764252E-2</v>
      </c>
      <c r="H20" s="8">
        <f>VZ!J19</f>
        <v>1.9594890940360873E-2</v>
      </c>
      <c r="I20" s="9">
        <f>CMSCA!J19</f>
        <v>3.4400677730716004E-3</v>
      </c>
      <c r="J20" s="9">
        <f>S!J19</f>
        <v>-2.7549951768230631E-2</v>
      </c>
      <c r="K20" s="9">
        <f>CHTR!J19</f>
        <v>4.9100119948080001E-2</v>
      </c>
      <c r="L20" s="5">
        <f>T!J19</f>
        <v>2.0393007201308357E-2</v>
      </c>
    </row>
    <row r="21" spans="1:12" x14ac:dyDescent="0.35">
      <c r="A21" s="19">
        <v>17</v>
      </c>
      <c r="B21" s="50">
        <v>42489</v>
      </c>
      <c r="C21" s="14">
        <f>AAPL!J20</f>
        <v>-1.6909102472421628E-2</v>
      </c>
      <c r="D21" s="9">
        <f>AMZN!J20</f>
        <v>9.0602691395805721E-2</v>
      </c>
      <c r="E21" s="9">
        <f>NFLX!J20</f>
        <v>-1.0130851911072929E-2</v>
      </c>
      <c r="F21" s="9">
        <f>FB!J20</f>
        <v>9.2095389166345458E-3</v>
      </c>
      <c r="G21" s="9">
        <f>GOOG!J20</f>
        <v>1.4952302559850528E-2</v>
      </c>
      <c r="H21" s="8">
        <f>VZ!J20</f>
        <v>-3.5343484292844119E-3</v>
      </c>
      <c r="I21" s="9">
        <f>CMSCA!J20</f>
        <v>-1.6367150800036532E-3</v>
      </c>
      <c r="J21" s="9">
        <f>S!J20</f>
        <v>-3.9891329027301969E-2</v>
      </c>
      <c r="K21" s="9">
        <f>CHTR!J20</f>
        <v>1.0764283363780507E-2</v>
      </c>
      <c r="L21" s="5">
        <f>T!J20</f>
        <v>2.5843682330069853E-3</v>
      </c>
    </row>
    <row r="22" spans="1:12" x14ac:dyDescent="0.35">
      <c r="A22" s="19">
        <v>18</v>
      </c>
      <c r="B22" s="50">
        <v>42496</v>
      </c>
      <c r="C22" s="14">
        <f>AAPL!J21</f>
        <v>-2.5526440278232549E-2</v>
      </c>
      <c r="D22" s="9">
        <f>AMZN!J21</f>
        <v>8.5511924804376596E-2</v>
      </c>
      <c r="E22" s="9">
        <f>NFLX!J21</f>
        <v>-1.8407216018164321E-2</v>
      </c>
      <c r="F22" s="9">
        <f>FB!J21</f>
        <v>2.0749209524854074E-2</v>
      </c>
      <c r="G22" s="9">
        <f>GOOG!J21</f>
        <v>1.6795007317147025E-2</v>
      </c>
      <c r="H22" s="8">
        <f>VZ!J21</f>
        <v>1.2315762508904054E-2</v>
      </c>
      <c r="I22" s="9">
        <f>CMSCA!J21</f>
        <v>1.9625900772160608E-2</v>
      </c>
      <c r="J22" s="9">
        <f>S!J21</f>
        <v>1.4430264829028837E-2</v>
      </c>
      <c r="K22" s="9">
        <f>CHTR!J21</f>
        <v>9.1084856683481697E-3</v>
      </c>
      <c r="L22" s="5">
        <f>T!J21</f>
        <v>2.0693105340621323E-2</v>
      </c>
    </row>
    <row r="23" spans="1:12" x14ac:dyDescent="0.35">
      <c r="A23" s="19">
        <v>19</v>
      </c>
      <c r="B23" s="50">
        <v>42503</v>
      </c>
      <c r="C23" s="14">
        <f>AAPL!J22</f>
        <v>4.183984247277997E-2</v>
      </c>
      <c r="D23" s="9">
        <f>AMZN!J22</f>
        <v>-2.7408221805394428E-2</v>
      </c>
      <c r="E23" s="9">
        <f>NFLX!J22</f>
        <v>2.0419289064110554E-2</v>
      </c>
      <c r="F23" s="9">
        <f>FB!J22</f>
        <v>-2.9273683760611381E-2</v>
      </c>
      <c r="G23" s="9">
        <f>GOOG!J22</f>
        <v>-1.8378722290574804E-2</v>
      </c>
      <c r="H23" s="8">
        <f>VZ!J22</f>
        <v>-3.6403728248244747E-2</v>
      </c>
      <c r="I23" s="9">
        <f>CMSCA!J22</f>
        <v>-3.2816479159335811E-2</v>
      </c>
      <c r="J23" s="9">
        <f>S!J22</f>
        <v>4.7561411198938995E-2</v>
      </c>
      <c r="K23" s="9">
        <f>CHTR!J22</f>
        <v>6.1668799751448754E-2</v>
      </c>
      <c r="L23" s="5">
        <f>T!J22</f>
        <v>-2.8467041870373772E-2</v>
      </c>
    </row>
    <row r="24" spans="1:12" x14ac:dyDescent="0.35">
      <c r="A24" s="19">
        <v>20</v>
      </c>
      <c r="B24" s="50">
        <v>42510</v>
      </c>
      <c r="C24" s="14">
        <f>AAPL!J23</f>
        <v>6.3841777206040312E-2</v>
      </c>
      <c r="D24" s="9">
        <f>AMZN!J23</f>
        <v>2.3192783174719817E-2</v>
      </c>
      <c r="E24" s="9">
        <f>NFLX!J23</f>
        <v>0.13808544309370846</v>
      </c>
      <c r="F24" s="9">
        <f>FB!J23</f>
        <v>2.2516636153651629E-2</v>
      </c>
      <c r="G24" s="9">
        <f>GOOG!J23</f>
        <v>3.3419734164794442E-2</v>
      </c>
      <c r="H24" s="8">
        <f>VZ!J23</f>
        <v>1.0622434113898054E-2</v>
      </c>
      <c r="I24" s="9">
        <f>CMSCA!J23</f>
        <v>3.3298306145189201E-2</v>
      </c>
      <c r="J24" s="9">
        <f>S!J23</f>
        <v>-1.3755375068485457E-2</v>
      </c>
      <c r="K24" s="9">
        <f>CHTR!J23</f>
        <v>-3.8203584548388105E-2</v>
      </c>
      <c r="L24" s="5">
        <f>T!J23</f>
        <v>1.0352091618266297E-2</v>
      </c>
    </row>
    <row r="25" spans="1:12" x14ac:dyDescent="0.35">
      <c r="A25" s="19">
        <v>21</v>
      </c>
      <c r="B25" s="50">
        <v>42517</v>
      </c>
      <c r="C25" s="14">
        <f>AAPL!J24</f>
        <v>-2.7155636260168294E-2</v>
      </c>
      <c r="D25" s="9">
        <f>AMZN!J24</f>
        <v>1.8474027586967975E-2</v>
      </c>
      <c r="E25" s="9">
        <f>NFLX!J24</f>
        <v>-1.5289899114617755E-2</v>
      </c>
      <c r="F25" s="9">
        <f>FB!J24</f>
        <v>-4.5302174602804739E-3</v>
      </c>
      <c r="G25" s="9">
        <f>GOOG!J24</f>
        <v>8.6352445366554929E-3</v>
      </c>
      <c r="H25" s="8">
        <f>VZ!J24</f>
        <v>1.2087750967294832E-2</v>
      </c>
      <c r="I25" s="9">
        <f>CMSCA!J24</f>
        <v>2.1755496080768308E-2</v>
      </c>
      <c r="J25" s="9">
        <f>S!J24</f>
        <v>4.3367229115129864E-2</v>
      </c>
      <c r="K25" s="9">
        <f>CHTR!J24</f>
        <v>3.9301544615272369E-2</v>
      </c>
      <c r="L25" s="5">
        <f>T!J24</f>
        <v>0</v>
      </c>
    </row>
    <row r="26" spans="1:12" x14ac:dyDescent="0.35">
      <c r="A26" s="19">
        <v>22</v>
      </c>
      <c r="B26" s="50">
        <v>42524</v>
      </c>
      <c r="C26" s="14">
        <f>AAPL!J25</f>
        <v>1.9557712333095872E-2</v>
      </c>
      <c r="D26" s="9">
        <f>AMZN!J25</f>
        <v>-8.1045412307165514E-4</v>
      </c>
      <c r="E26" s="9">
        <f>NFLX!J25</f>
        <v>-4.1954363803483462E-2</v>
      </c>
      <c r="F26" s="9">
        <f>FB!J25</f>
        <v>-3.1159400604733232E-3</v>
      </c>
      <c r="G26" s="9">
        <f>GOOG!J25</f>
        <v>-2.4949045126246893E-3</v>
      </c>
      <c r="H26" s="8">
        <f>VZ!J25</f>
        <v>2.2976138554546683E-2</v>
      </c>
      <c r="I26" s="9">
        <f>CMSCA!J25</f>
        <v>-1.1533416377258533E-2</v>
      </c>
      <c r="J26" s="9">
        <f>S!J25</f>
        <v>1.0554187678690171E-2</v>
      </c>
      <c r="K26" s="9">
        <f>CHTR!J25</f>
        <v>-2.151863645058975E-2</v>
      </c>
      <c r="L26" s="5">
        <f>T!J25</f>
        <v>3.167628153882359E-2</v>
      </c>
    </row>
    <row r="27" spans="1:12" x14ac:dyDescent="0.35">
      <c r="A27" s="19">
        <v>23</v>
      </c>
      <c r="B27" s="50">
        <v>42531</v>
      </c>
      <c r="C27" s="14">
        <f>AAPL!J26</f>
        <v>-2.1298807167124765E-2</v>
      </c>
      <c r="D27" s="9">
        <f>AMZN!J26</f>
        <v>-1.4033297586253919E-2</v>
      </c>
      <c r="E27" s="9">
        <f>NFLX!J26</f>
        <v>-1.7140543437930388E-2</v>
      </c>
      <c r="F27" s="9">
        <f>FB!J26</f>
        <v>-3.580549088312155E-2</v>
      </c>
      <c r="G27" s="9">
        <f>GOOG!J26</f>
        <v>-2.5325594956500722E-2</v>
      </c>
      <c r="H27" s="8">
        <f>VZ!J26</f>
        <v>2.8651913397537841E-2</v>
      </c>
      <c r="I27" s="9">
        <f>CMSCA!J26</f>
        <v>2.6978502177511855E-3</v>
      </c>
      <c r="J27" s="9">
        <f>S!J26</f>
        <v>-2.6597312519265854E-2</v>
      </c>
      <c r="K27" s="9">
        <f>CHTR!J26</f>
        <v>-6.7049638527427249E-3</v>
      </c>
      <c r="L27" s="5">
        <f>T!J26</f>
        <v>9.9281340684049812E-3</v>
      </c>
    </row>
    <row r="28" spans="1:12" x14ac:dyDescent="0.35">
      <c r="A28" s="19">
        <v>24</v>
      </c>
      <c r="B28" s="50">
        <v>42538</v>
      </c>
      <c r="C28" s="14">
        <f>AAPL!J27</f>
        <v>-1.4975882555296817E-2</v>
      </c>
      <c r="D28" s="9">
        <f>AMZN!J27</f>
        <v>6.3490608658175011E-3</v>
      </c>
      <c r="E28" s="9">
        <f>NFLX!J27</f>
        <v>-4.0411676024720206E-2</v>
      </c>
      <c r="F28" s="9">
        <f>FB!J27</f>
        <v>6.0139022670023176E-3</v>
      </c>
      <c r="G28" s="9">
        <f>GOOG!J27</f>
        <v>-1.2023668102434432E-2</v>
      </c>
      <c r="H28" s="8">
        <f>VZ!J27</f>
        <v>2.2381410229444464E-2</v>
      </c>
      <c r="I28" s="9">
        <f>CMSCA!J27</f>
        <v>-2.3800040466610659E-3</v>
      </c>
      <c r="J28" s="9">
        <f>S!J27</f>
        <v>0.16829735046773608</v>
      </c>
      <c r="K28" s="9">
        <f>CHTR!J27</f>
        <v>1.519016131922744E-2</v>
      </c>
      <c r="L28" s="5">
        <f>T!J27</f>
        <v>3.3753391054136134E-2</v>
      </c>
    </row>
    <row r="29" spans="1:12" x14ac:dyDescent="0.35">
      <c r="A29" s="19">
        <v>25</v>
      </c>
      <c r="B29" s="50">
        <v>42545</v>
      </c>
      <c r="C29" s="14">
        <f>AAPL!J28</f>
        <v>-5.2165243973741329E-3</v>
      </c>
      <c r="D29" s="9">
        <f>AMZN!J28</f>
        <v>-8.9866667901041912E-3</v>
      </c>
      <c r="E29" s="9">
        <f>NFLX!J28</f>
        <v>-1.965720771881339E-3</v>
      </c>
      <c r="F29" s="9">
        <f>FB!J28</f>
        <v>-6.9759874504265983E-3</v>
      </c>
      <c r="G29" s="9">
        <f>GOOG!J28</f>
        <v>-1.4017775397158788E-2</v>
      </c>
      <c r="H29" s="8">
        <f>VZ!J28</f>
        <v>2.117542498332654E-2</v>
      </c>
      <c r="I29" s="9">
        <f>CMSCA!J28</f>
        <v>3.4965497232066448E-2</v>
      </c>
      <c r="J29" s="9">
        <f>S!J28</f>
        <v>3.1392712407862858E-2</v>
      </c>
      <c r="K29" s="9">
        <f>CHTR!J28</f>
        <v>1.6626274594197184E-2</v>
      </c>
      <c r="L29" s="5">
        <f>T!J28</f>
        <v>3.1263480458178873E-2</v>
      </c>
    </row>
    <row r="30" spans="1:12" x14ac:dyDescent="0.35">
      <c r="A30" s="19">
        <v>26</v>
      </c>
      <c r="B30" s="50">
        <v>42552</v>
      </c>
      <c r="C30" s="14">
        <f>AAPL!J29</f>
        <v>3.5502506408742092E-3</v>
      </c>
      <c r="D30" s="9">
        <f>AMZN!J29</f>
        <v>2.8854992185733876E-2</v>
      </c>
      <c r="E30" s="9">
        <f>NFLX!J29</f>
        <v>3.8808546572217037E-2</v>
      </c>
      <c r="F30" s="9">
        <f>FB!J29</f>
        <v>1.3644665002547268E-2</v>
      </c>
      <c r="G30" s="9">
        <f>GOOG!J29</f>
        <v>4.6992563257574546E-3</v>
      </c>
      <c r="H30" s="8">
        <f>VZ!J29</f>
        <v>-8.2720178607015669E-3</v>
      </c>
      <c r="I30" s="9">
        <f>CMSCA!J29</f>
        <v>1.6280136601350449E-2</v>
      </c>
      <c r="J30" s="9">
        <f>S!J29</f>
        <v>2.2050725583139755E-3</v>
      </c>
      <c r="K30" s="9">
        <f>CHTR!J29</f>
        <v>2.6883438491690694E-2</v>
      </c>
      <c r="L30" s="5">
        <f>T!J29</f>
        <v>-2.1284875086567585E-2</v>
      </c>
    </row>
    <row r="31" spans="1:12" x14ac:dyDescent="0.35">
      <c r="A31" s="19">
        <v>27</v>
      </c>
      <c r="B31" s="50">
        <v>42559</v>
      </c>
      <c r="C31" s="14">
        <f>AAPL!J30</f>
        <v>2.9273507318213186E-2</v>
      </c>
      <c r="D31" s="9">
        <f>AMZN!J30</f>
        <v>6.2662255837486512E-3</v>
      </c>
      <c r="E31" s="9">
        <f>NFLX!J30</f>
        <v>3.0242560354552091E-2</v>
      </c>
      <c r="F31" s="9">
        <f>FB!J30</f>
        <v>1.235327544460774E-2</v>
      </c>
      <c r="G31" s="9">
        <f>GOOG!J30</f>
        <v>3.6140127900856106E-2</v>
      </c>
      <c r="H31" s="8">
        <f>VZ!J30</f>
        <v>1.8316937360923612E-2</v>
      </c>
      <c r="I31" s="9">
        <f>CMSCA!J30</f>
        <v>1.9877195615796376E-2</v>
      </c>
      <c r="J31" s="9">
        <f>S!J30</f>
        <v>9.8508903043516838E-2</v>
      </c>
      <c r="K31" s="9">
        <f>CHTR!J30</f>
        <v>1.7891552977126034E-2</v>
      </c>
      <c r="L31" s="5">
        <f>T!J30</f>
        <v>2.218431004992516E-2</v>
      </c>
    </row>
    <row r="32" spans="1:12" x14ac:dyDescent="0.35">
      <c r="A32" s="19">
        <v>28</v>
      </c>
      <c r="B32" s="50">
        <v>42566</v>
      </c>
      <c r="C32" s="14">
        <f>AAPL!J31</f>
        <v>6.4573973898093941E-3</v>
      </c>
      <c r="D32" s="9">
        <f>AMZN!J31</f>
        <v>4.3483048651885188E-3</v>
      </c>
      <c r="E32" s="9">
        <f>NFLX!J31</f>
        <v>-0.13094052171111581</v>
      </c>
      <c r="F32" s="9">
        <f>FB!J31</f>
        <v>2.7912698827048197E-2</v>
      </c>
      <c r="G32" s="9">
        <f>GOOG!J31</f>
        <v>2.4227322349767995E-2</v>
      </c>
      <c r="H32" s="8">
        <f>VZ!J31</f>
        <v>-8.4525446010481724E-3</v>
      </c>
      <c r="I32" s="9">
        <f>CMSCA!J31</f>
        <v>0</v>
      </c>
      <c r="J32" s="9">
        <f>S!J31</f>
        <v>-8.5379611601724179E-2</v>
      </c>
      <c r="K32" s="9">
        <f>CHTR!J31</f>
        <v>5.7132080945784831E-3</v>
      </c>
      <c r="L32" s="5">
        <f>T!J31</f>
        <v>-5.8623723832769304E-3</v>
      </c>
    </row>
    <row r="33" spans="1:12" x14ac:dyDescent="0.35">
      <c r="A33" s="19">
        <v>29</v>
      </c>
      <c r="B33" s="50">
        <v>42573</v>
      </c>
      <c r="C33" s="14">
        <f>AAPL!J32</f>
        <v>4.8200796098530403E-2</v>
      </c>
      <c r="D33" s="9">
        <f>AMZN!J32</f>
        <v>1.0928329944859597E-2</v>
      </c>
      <c r="E33" s="9">
        <f>NFLX!J32</f>
        <v>6.3746008943576779E-2</v>
      </c>
      <c r="F33" s="9">
        <f>FB!J32</f>
        <v>3.5751529415963108E-2</v>
      </c>
      <c r="G33" s="9">
        <f>GOOG!J32</f>
        <v>9.8077875495954925E-3</v>
      </c>
      <c r="H33" s="8">
        <f>VZ!J32</f>
        <v>-9.2534154091962629E-3</v>
      </c>
      <c r="I33" s="9">
        <f>CMSCA!J32</f>
        <v>1.2455915190265144E-2</v>
      </c>
      <c r="J33" s="9">
        <f>S!J32</f>
        <v>0.26570316573300568</v>
      </c>
      <c r="K33" s="9">
        <f>CHTR!J32</f>
        <v>-1.1206912498939577E-2</v>
      </c>
      <c r="L33" s="5">
        <f>T!J32</f>
        <v>1.4099976034276677E-3</v>
      </c>
    </row>
    <row r="34" spans="1:12" x14ac:dyDescent="0.35">
      <c r="A34" s="19">
        <v>30</v>
      </c>
      <c r="B34" s="50">
        <v>42580</v>
      </c>
      <c r="C34" s="14">
        <f>AAPL!J33</f>
        <v>1.455726371844069E-2</v>
      </c>
      <c r="D34" s="9">
        <f>AMZN!J33</f>
        <v>1.0783959154994952E-2</v>
      </c>
      <c r="E34" s="9">
        <f>NFLX!J33</f>
        <v>1.9342544376163132E-2</v>
      </c>
      <c r="F34" s="9">
        <f>FB!J33</f>
        <v>-5.1331440705773175E-3</v>
      </c>
      <c r="G34" s="9">
        <f>GOOG!J33</f>
        <v>3.3874308293940572E-2</v>
      </c>
      <c r="H34" s="8">
        <f>VZ!J33</f>
        <v>-1.7097548229663379E-2</v>
      </c>
      <c r="I34" s="9">
        <f>CMSCA!J33</f>
        <v>-1.0071357242954299E-2</v>
      </c>
      <c r="J34" s="9">
        <f>S!J33</f>
        <v>3.6010437523033033E-2</v>
      </c>
      <c r="K34" s="9">
        <f>CHTR!J33</f>
        <v>-3.4120296222799932E-3</v>
      </c>
      <c r="L34" s="5">
        <f>T!J33</f>
        <v>1.1674301258046112E-2</v>
      </c>
    </row>
    <row r="35" spans="1:12" x14ac:dyDescent="0.35">
      <c r="A35" s="19">
        <v>31</v>
      </c>
      <c r="B35" s="50">
        <v>42587</v>
      </c>
      <c r="C35" s="14">
        <f>AAPL!J34</f>
        <v>2.4673465451424761E-2</v>
      </c>
      <c r="D35" s="9">
        <f>AMZN!J34</f>
        <v>1.3668491638852902E-2</v>
      </c>
      <c r="E35" s="9">
        <f>NFLX!J34</f>
        <v>2.5882150252947309E-2</v>
      </c>
      <c r="F35" s="9">
        <f>FB!J34</f>
        <v>4.3328399126182802E-3</v>
      </c>
      <c r="G35" s="9">
        <f>GOOG!J34</f>
        <v>1.7013364551459093E-2</v>
      </c>
      <c r="H35" s="8">
        <f>VZ!J34</f>
        <v>-1.2987825636384268E-3</v>
      </c>
      <c r="I35" s="9">
        <f>CMSCA!J34</f>
        <v>7.4150794693579993E-3</v>
      </c>
      <c r="J35" s="9">
        <f>S!J34</f>
        <v>-1.9481135571822541E-2</v>
      </c>
      <c r="K35" s="9">
        <f>CHTR!J34</f>
        <v>8.5174141023519612E-2</v>
      </c>
      <c r="L35" s="5">
        <f>T!J34</f>
        <v>7.1699702646080103E-3</v>
      </c>
    </row>
    <row r="36" spans="1:12" x14ac:dyDescent="0.35">
      <c r="A36" s="19">
        <v>32</v>
      </c>
      <c r="B36" s="50">
        <v>42594</v>
      </c>
      <c r="C36" s="14">
        <f>AAPL!J35</f>
        <v>1.0598798417992317E-2</v>
      </c>
      <c r="D36" s="9">
        <f>AMZN!J35</f>
        <v>-8.829865205234386E-3</v>
      </c>
      <c r="E36" s="9">
        <f>NFLX!J35</f>
        <v>2.8118216472607432E-3</v>
      </c>
      <c r="F36" s="9">
        <f>FB!J35</f>
        <v>-7.9579052344464444E-3</v>
      </c>
      <c r="G36" s="9">
        <f>GOOG!J35</f>
        <v>-9.4089420887346741E-3</v>
      </c>
      <c r="H36" s="8">
        <f>VZ!J35</f>
        <v>-1.8552086332670432E-2</v>
      </c>
      <c r="I36" s="9">
        <f>CMSCA!J35</f>
        <v>-3.9972335558307766E-3</v>
      </c>
      <c r="J36" s="9">
        <f>S!J35</f>
        <v>-1.3201511858535955E-2</v>
      </c>
      <c r="K36" s="9">
        <f>CHTR!J35</f>
        <v>-1.2595444254472414E-2</v>
      </c>
      <c r="L36" s="5">
        <f>T!J35</f>
        <v>-4.6947967879079483E-2</v>
      </c>
    </row>
    <row r="37" spans="1:12" x14ac:dyDescent="0.35">
      <c r="A37" s="19">
        <v>33</v>
      </c>
      <c r="B37" s="50">
        <v>42601</v>
      </c>
      <c r="C37" s="14">
        <f>AAPL!J36</f>
        <v>-1.3939871715118915E-2</v>
      </c>
      <c r="D37" s="9">
        <f>AMZN!J36</f>
        <v>-6.8781787286980398E-3</v>
      </c>
      <c r="E37" s="9">
        <f>NFLX!J36</f>
        <v>1.1991005531087506E-2</v>
      </c>
      <c r="F37" s="9">
        <f>FB!J36</f>
        <v>-1.6146085392469096E-4</v>
      </c>
      <c r="G37" s="9">
        <f>GOOG!J36</f>
        <v>-1.0459691770851612E-2</v>
      </c>
      <c r="H37" s="8">
        <f>VZ!J36</f>
        <v>-2.2722725646859955E-3</v>
      </c>
      <c r="I37" s="9">
        <f>CMSCA!J36</f>
        <v>-2.7827582907638291E-2</v>
      </c>
      <c r="J37" s="9">
        <f>S!J36</f>
        <v>2.6231012148869685E-2</v>
      </c>
      <c r="K37" s="9">
        <f>CHTR!J36</f>
        <v>-1.0889809532931227E-2</v>
      </c>
      <c r="L37" s="5">
        <f>T!J36</f>
        <v>-8.0031216694290436E-3</v>
      </c>
    </row>
    <row r="38" spans="1:12" x14ac:dyDescent="0.35">
      <c r="A38" s="19">
        <v>34</v>
      </c>
      <c r="B38" s="50">
        <v>42608</v>
      </c>
      <c r="C38" s="14">
        <f>AAPL!J37</f>
        <v>-7.8394127315671146E-3</v>
      </c>
      <c r="D38" s="9">
        <f>AMZN!J37</f>
        <v>1.4903826898082751E-2</v>
      </c>
      <c r="E38" s="9">
        <f>NFLX!J37</f>
        <v>6.1630203208543467E-4</v>
      </c>
      <c r="F38" s="9">
        <f>FB!J37</f>
        <v>1.8236121032050079E-2</v>
      </c>
      <c r="G38" s="9">
        <f>GOOG!J37</f>
        <v>-8.1907181089327689E-4</v>
      </c>
      <c r="H38" s="8">
        <f>VZ!J37</f>
        <v>-3.6084955955402718E-3</v>
      </c>
      <c r="I38" s="9">
        <f>CMSCA!J37</f>
        <v>5.0209325759960205E-3</v>
      </c>
      <c r="J38" s="9">
        <f>S!J37</f>
        <v>3.23102058144654E-3</v>
      </c>
      <c r="K38" s="9">
        <f>CHTR!J37</f>
        <v>6.4335182196570251E-2</v>
      </c>
      <c r="L38" s="5">
        <f>T!J37</f>
        <v>-2.6818200660466006E-3</v>
      </c>
    </row>
    <row r="39" spans="1:12" x14ac:dyDescent="0.35">
      <c r="A39" s="19">
        <v>35</v>
      </c>
      <c r="B39" s="50">
        <v>42615</v>
      </c>
      <c r="C39" s="14">
        <f>AAPL!J38</f>
        <v>-1.1401789632527481E-2</v>
      </c>
      <c r="D39" s="9">
        <f>AMZN!J38</f>
        <v>1.7290166314296689E-2</v>
      </c>
      <c r="E39" s="9">
        <f>NFLX!J38</f>
        <v>2.3143613042314569E-2</v>
      </c>
      <c r="F39" s="9">
        <f>FB!J38</f>
        <v>3.1979062326909044E-2</v>
      </c>
      <c r="G39" s="9">
        <f>GOOG!J38</f>
        <v>8.47097591496037E-3</v>
      </c>
      <c r="H39" s="8">
        <f>VZ!J38</f>
        <v>1.9593699413548247E-2</v>
      </c>
      <c r="I39" s="9">
        <f>CMSCA!J38</f>
        <v>4.089349991305522E-3</v>
      </c>
      <c r="J39" s="9">
        <f>S!J38</f>
        <v>9.2373320131015069E-2</v>
      </c>
      <c r="K39" s="9">
        <f>CHTR!J38</f>
        <v>-5.9538215915694173E-4</v>
      </c>
      <c r="L39" s="5">
        <f>T!J38</f>
        <v>5.5994646195988108E-3</v>
      </c>
    </row>
    <row r="40" spans="1:12" x14ac:dyDescent="0.35">
      <c r="A40" s="19">
        <v>36</v>
      </c>
      <c r="B40" s="50">
        <v>42622</v>
      </c>
      <c r="C40" s="14">
        <f>AAPL!J39</f>
        <v>9.0975784763600478E-2</v>
      </c>
      <c r="D40" s="9">
        <f>AMZN!J39</f>
        <v>-1.8497706504021171E-2</v>
      </c>
      <c r="E40" s="9">
        <f>NFLX!J39</f>
        <v>-2.3554469677490128E-2</v>
      </c>
      <c r="F40" s="9">
        <f>FB!J39</f>
        <v>-1.4848296350606001E-2</v>
      </c>
      <c r="G40" s="9">
        <f>GOOG!J39</f>
        <v>-4.6022225669105007E-3</v>
      </c>
      <c r="H40" s="8">
        <f>VZ!J39</f>
        <v>-3.0689972544938823E-2</v>
      </c>
      <c r="I40" s="9">
        <f>CMSCA!J39</f>
        <v>1.2084408412473761E-3</v>
      </c>
      <c r="J40" s="9">
        <f>S!J39</f>
        <v>-1.4716706114562507E-3</v>
      </c>
      <c r="K40" s="9">
        <f>CHTR!J39</f>
        <v>-8.9358642616671428E-3</v>
      </c>
      <c r="L40" s="5">
        <f>T!J39</f>
        <v>-1.8128924453848991E-2</v>
      </c>
    </row>
    <row r="41" spans="1:12" x14ac:dyDescent="0.35">
      <c r="A41" s="19">
        <v>37</v>
      </c>
      <c r="B41" s="50">
        <v>42629</v>
      </c>
      <c r="C41" s="14">
        <f>AAPL!J40</f>
        <v>-8.253981789407434E-3</v>
      </c>
      <c r="D41" s="9">
        <f>AMZN!J40</f>
        <v>4.4481713084988252E-2</v>
      </c>
      <c r="E41" s="9">
        <f>NFLX!J40</f>
        <v>-1.5634154086269936E-2</v>
      </c>
      <c r="F41" s="9">
        <f>FB!J40</f>
        <v>1.3388707110329974E-2</v>
      </c>
      <c r="G41" s="9">
        <f>GOOG!J40</f>
        <v>1.9821443036495509E-2</v>
      </c>
      <c r="H41" s="8">
        <f>VZ!J40</f>
        <v>7.0928755200136383E-3</v>
      </c>
      <c r="I41" s="9">
        <f>CMSCA!J40</f>
        <v>1.5875761661251587E-2</v>
      </c>
      <c r="J41" s="9">
        <f>S!J40</f>
        <v>-2.5355571621687941E-2</v>
      </c>
      <c r="K41" s="9">
        <f>CHTR!J40</f>
        <v>3.8531551076021124E-2</v>
      </c>
      <c r="L41" s="5">
        <f>T!J40</f>
        <v>1.6184782973236157E-2</v>
      </c>
    </row>
    <row r="42" spans="1:12" x14ac:dyDescent="0.35">
      <c r="A42" s="19">
        <v>38</v>
      </c>
      <c r="B42" s="50">
        <v>42636</v>
      </c>
      <c r="C42" s="14">
        <f>AAPL!J41</f>
        <v>-2.1517700144872722E-2</v>
      </c>
      <c r="D42" s="9">
        <f>AMZN!J41</f>
        <v>2.9810900408506362E-2</v>
      </c>
      <c r="E42" s="9">
        <f>NFLX!J41</f>
        <v>8.7272865616104447E-3</v>
      </c>
      <c r="F42" s="9">
        <f>FB!J41</f>
        <v>-1.5416550559652638E-2</v>
      </c>
      <c r="G42" s="9">
        <f>GOOG!J41</f>
        <v>-1.5619131457222876E-2</v>
      </c>
      <c r="H42" s="8">
        <f>VZ!J41</f>
        <v>-4.4031515106621177E-3</v>
      </c>
      <c r="I42" s="9">
        <f>CMSCA!J41</f>
        <v>-1.5724762399725773E-2</v>
      </c>
      <c r="J42" s="9">
        <f>S!J41</f>
        <v>6.0241146033808762E-3</v>
      </c>
      <c r="K42" s="9">
        <f>CHTR!J41</f>
        <v>-1.7865518259857879E-2</v>
      </c>
      <c r="L42" s="5">
        <f>T!J41</f>
        <v>-9.2864506028664147E-3</v>
      </c>
    </row>
    <row r="43" spans="1:12" x14ac:dyDescent="0.35">
      <c r="A43" s="19">
        <v>39</v>
      </c>
      <c r="B43" s="50">
        <v>42643</v>
      </c>
      <c r="C43" s="14">
        <f>AAPL!J42</f>
        <v>1.5128406734054507E-2</v>
      </c>
      <c r="D43" s="9">
        <f>AMZN!J42</f>
        <v>1.5095647665456053E-2</v>
      </c>
      <c r="E43" s="9">
        <f>NFLX!J42</f>
        <v>8.3323698913111671E-2</v>
      </c>
      <c r="F43" s="9">
        <f>FB!J42</f>
        <v>5.061794847435532E-3</v>
      </c>
      <c r="G43" s="9">
        <f>GOOG!J42</f>
        <v>2.3841892456033815E-3</v>
      </c>
      <c r="H43" s="8">
        <f>VZ!J42</f>
        <v>-3.6339309635407803E-2</v>
      </c>
      <c r="I43" s="9">
        <f>CMSCA!J42</f>
        <v>-1.2760210398788253E-2</v>
      </c>
      <c r="J43" s="9">
        <f>S!J42</f>
        <v>-1.9712541263958022E-2</v>
      </c>
      <c r="K43" s="9">
        <f>CHTR!J42</f>
        <v>-1.3555666833488023E-2</v>
      </c>
      <c r="L43" s="5">
        <f>T!J42</f>
        <v>-4.0586581334729505E-2</v>
      </c>
    </row>
    <row r="44" spans="1:12" x14ac:dyDescent="0.35">
      <c r="A44" s="19">
        <v>40</v>
      </c>
      <c r="B44" s="50">
        <v>42650</v>
      </c>
      <c r="C44" s="14">
        <f>AAPL!J43</f>
        <v>2.6769880134957218E-2</v>
      </c>
      <c r="D44" s="9">
        <f>AMZN!J43</f>
        <v>-1.4818210726948828E-2</v>
      </c>
      <c r="E44" s="9">
        <f>NFLX!J43</f>
        <v>-4.7159219732751154E-2</v>
      </c>
      <c r="F44" s="9">
        <f>FB!J43</f>
        <v>-7.1718812403013307E-3</v>
      </c>
      <c r="G44" s="9">
        <f>GOOG!J43</f>
        <v>1.7105782263334081E-3</v>
      </c>
      <c r="H44" s="8">
        <f>VZ!J43</f>
        <v>1.193675515663112E-2</v>
      </c>
      <c r="I44" s="9">
        <f>CMSCA!J43</f>
        <v>3.8816506670211514E-3</v>
      </c>
      <c r="J44" s="9">
        <f>S!J43</f>
        <v>3.6094143635843894E-2</v>
      </c>
      <c r="K44" s="9">
        <f>CHTR!J43</f>
        <v>-4.4882454599003599E-2</v>
      </c>
      <c r="L44" s="5">
        <f>T!J43</f>
        <v>1.8728816073347254E-2</v>
      </c>
    </row>
    <row r="45" spans="1:12" x14ac:dyDescent="0.35">
      <c r="A45" s="19">
        <v>41</v>
      </c>
      <c r="B45" s="50">
        <v>42657</v>
      </c>
      <c r="C45" s="14">
        <f>AAPL!J44</f>
        <v>6.8363765343959677E-4</v>
      </c>
      <c r="D45" s="9">
        <f>AMZN!J44</f>
        <v>-2.3128649394386108E-2</v>
      </c>
      <c r="E45" s="9">
        <f>NFLX!J44</f>
        <v>0.20755825179340764</v>
      </c>
      <c r="F45" s="9">
        <f>FB!J44</f>
        <v>1.6911426233446818E-2</v>
      </c>
      <c r="G45" s="9">
        <f>GOOG!J44</f>
        <v>2.3846287668717263E-2</v>
      </c>
      <c r="H45" s="8">
        <f>VZ!J44</f>
        <v>-2.313294221488461E-2</v>
      </c>
      <c r="I45" s="9">
        <f>CMSCA!J44</f>
        <v>-1.1894802605956956E-2</v>
      </c>
      <c r="J45" s="9">
        <f>S!J44</f>
        <v>-7.4129323891254113E-3</v>
      </c>
      <c r="K45" s="9">
        <f>CHTR!J44</f>
        <v>6.6858720512248671E-3</v>
      </c>
      <c r="L45" s="5">
        <f>T!J44</f>
        <v>-1.8457433043114993E-2</v>
      </c>
    </row>
    <row r="46" spans="1:12" x14ac:dyDescent="0.35">
      <c r="A46" s="19">
        <v>42</v>
      </c>
      <c r="B46" s="50">
        <v>42664</v>
      </c>
      <c r="C46" s="14">
        <f>AAPL!J45</f>
        <v>-2.228643836174294E-2</v>
      </c>
      <c r="D46" s="9">
        <f>AMZN!J45</f>
        <v>9.8730792411796386E-3</v>
      </c>
      <c r="E46" s="9">
        <f>NFLX!J45</f>
        <v>2.4979307037558018E-2</v>
      </c>
      <c r="F46" s="9">
        <f>FB!J45</f>
        <v>-2.387447686543039E-3</v>
      </c>
      <c r="G46" s="9">
        <f>GOOG!J45</f>
        <v>-2.034761370646199E-3</v>
      </c>
      <c r="H46" s="8">
        <f>VZ!J45</f>
        <v>-1.2285176905291476E-2</v>
      </c>
      <c r="I46" s="9">
        <f>CMSCA!J45</f>
        <v>-4.5625035017901473E-2</v>
      </c>
      <c r="J46" s="9">
        <f>S!J45</f>
        <v>-6.6127083822709015E-2</v>
      </c>
      <c r="K46" s="9">
        <f>CHTR!J45</f>
        <v>-5.5846571717799331E-2</v>
      </c>
      <c r="L46" s="5">
        <f>T!J45</f>
        <v>-5.668674227453175E-2</v>
      </c>
    </row>
    <row r="47" spans="1:12" x14ac:dyDescent="0.35">
      <c r="A47" s="19">
        <v>43</v>
      </c>
      <c r="B47" s="50">
        <v>42671</v>
      </c>
      <c r="C47" s="14">
        <f>AAPL!J46</f>
        <v>-4.1466430174811768E-2</v>
      </c>
      <c r="D47" s="9">
        <f>AMZN!J46</f>
        <v>-6.477636741882567E-2</v>
      </c>
      <c r="E47" s="9">
        <f>NFLX!J46</f>
        <v>-3.4837214191235796E-2</v>
      </c>
      <c r="F47" s="9">
        <f>FB!J46</f>
        <v>-7.7655259986993366E-2</v>
      </c>
      <c r="G47" s="9">
        <f>GOOG!J46</f>
        <v>-4.2665087798378958E-2</v>
      </c>
      <c r="H47" s="8">
        <f>VZ!J46</f>
        <v>-3.5010471796497994E-2</v>
      </c>
      <c r="I47" s="9">
        <f>CMSCA!J46</f>
        <v>-8.6580044869868037E-3</v>
      </c>
      <c r="J47" s="9">
        <f>S!J46</f>
        <v>-3.5602465640942223E-2</v>
      </c>
      <c r="K47" s="9">
        <f>CHTR!J46</f>
        <v>1.3509287372260342E-2</v>
      </c>
      <c r="L47" s="5">
        <f>T!J46</f>
        <v>3.0075913176287826E-3</v>
      </c>
    </row>
    <row r="48" spans="1:12" x14ac:dyDescent="0.35">
      <c r="A48" s="19">
        <v>44</v>
      </c>
      <c r="B48" s="50">
        <v>42678</v>
      </c>
      <c r="C48" s="14">
        <f>AAPL!J47</f>
        <v>-1.3627808640142352E-2</v>
      </c>
      <c r="D48" s="9">
        <f>AMZN!J47</f>
        <v>-3.2664703650423829E-2</v>
      </c>
      <c r="E48" s="9">
        <f>NFLX!J47</f>
        <v>-5.6590287652861844E-2</v>
      </c>
      <c r="F48" s="9">
        <f>FB!J47</f>
        <v>6.6445675531053589E-3</v>
      </c>
      <c r="G48" s="9">
        <f>GOOG!J47</f>
        <v>5.640399170373663E-4</v>
      </c>
      <c r="H48" s="8">
        <f>VZ!J47</f>
        <v>-3.8478450803837317E-3</v>
      </c>
      <c r="I48" s="9">
        <f>CMSCA!J47</f>
        <v>6.5870671699917907E-2</v>
      </c>
      <c r="J48" s="9">
        <f>S!J47</f>
        <v>0.15391530263422154</v>
      </c>
      <c r="K48" s="9">
        <f>CHTR!J47</f>
        <v>9.0551693177193388E-2</v>
      </c>
      <c r="L48" s="5">
        <f>T!J47</f>
        <v>-1.6392083331994447E-3</v>
      </c>
    </row>
    <row r="49" spans="1:12" x14ac:dyDescent="0.35">
      <c r="A49" s="19">
        <v>45</v>
      </c>
      <c r="B49" s="50">
        <v>42685</v>
      </c>
      <c r="C49" s="14">
        <f>AAPL!J48</f>
        <v>1.9840838771076109E-2</v>
      </c>
      <c r="D49" s="9">
        <f>AMZN!J48</f>
        <v>1.8709120324511136E-2</v>
      </c>
      <c r="E49" s="9">
        <f>NFLX!J48</f>
        <v>-3.3846767402662733E-3</v>
      </c>
      <c r="F49" s="9">
        <f>FB!J48</f>
        <v>-2.5232923874773265E-2</v>
      </c>
      <c r="G49" s="9">
        <f>GOOG!J48</f>
        <v>1.1305425734437689E-2</v>
      </c>
      <c r="H49" s="8">
        <f>VZ!J48</f>
        <v>2.4332077399047497E-2</v>
      </c>
      <c r="I49" s="9">
        <f>CMSCA!J48</f>
        <v>5.0763255531956007E-2</v>
      </c>
      <c r="J49" s="9">
        <f>S!J48</f>
        <v>5.6294889823499714E-2</v>
      </c>
      <c r="K49" s="9">
        <f>CHTR!J48</f>
        <v>-2.0099432816351653E-2</v>
      </c>
      <c r="L49" s="5">
        <f>T!J48</f>
        <v>2.2709682720982307E-2</v>
      </c>
    </row>
    <row r="50" spans="1:12" x14ac:dyDescent="0.35">
      <c r="A50" s="19">
        <v>46</v>
      </c>
      <c r="B50" s="50">
        <v>42692</v>
      </c>
      <c r="C50" s="14">
        <f>AAPL!J49</f>
        <v>1.1574484880222011E-2</v>
      </c>
      <c r="D50" s="9">
        <f>AMZN!J49</f>
        <v>3.0877379081561667E-2</v>
      </c>
      <c r="E50" s="9">
        <f>NFLX!J49</f>
        <v>2.2861110668833409E-2</v>
      </c>
      <c r="F50" s="9">
        <f>FB!J49</f>
        <v>2.5563936956470513E-2</v>
      </c>
      <c r="G50" s="9">
        <f>GOOG!J49</f>
        <v>-1.3366412991968174E-2</v>
      </c>
      <c r="H50" s="8">
        <f>VZ!J49</f>
        <v>4.8750546267386161E-2</v>
      </c>
      <c r="I50" s="9">
        <f>CMSCA!J49</f>
        <v>6.8385931343978518E-3</v>
      </c>
      <c r="J50" s="9">
        <f>S!J49</f>
        <v>2.635198598842459E-2</v>
      </c>
      <c r="K50" s="9">
        <f>CHTR!J49</f>
        <v>2.5401566149968732E-2</v>
      </c>
      <c r="L50" s="5">
        <f>T!J49</f>
        <v>3.46765532237579E-2</v>
      </c>
    </row>
    <row r="51" spans="1:12" x14ac:dyDescent="0.35">
      <c r="A51" s="19">
        <v>47</v>
      </c>
      <c r="B51" s="50">
        <v>42699</v>
      </c>
      <c r="C51" s="14">
        <f>AAPL!J50</f>
        <v>-1.5766992012801549E-2</v>
      </c>
      <c r="D51" s="9">
        <f>AMZN!J50</f>
        <v>-4.7877221283254064E-2</v>
      </c>
      <c r="E51" s="9">
        <f>NFLX!J50</f>
        <v>-4.0015463041175167E-3</v>
      </c>
      <c r="F51" s="9">
        <f>FB!J50</f>
        <v>-4.8666025065206564E-2</v>
      </c>
      <c r="G51" s="9">
        <f>GOOG!J50</f>
        <v>-1.7324206376746049E-2</v>
      </c>
      <c r="H51" s="8">
        <f>VZ!J50</f>
        <v>-7.1930011942808458E-3</v>
      </c>
      <c r="I51" s="9">
        <f>CMSCA!J50</f>
        <v>1.2966793178078412E-2</v>
      </c>
      <c r="J51" s="9">
        <f>S!J50</f>
        <v>3.1992491741491748E-2</v>
      </c>
      <c r="K51" s="9">
        <f>CHTR!J50</f>
        <v>8.8092361959520883E-4</v>
      </c>
      <c r="L51" s="5">
        <f>T!J50</f>
        <v>3.8655208923709275E-3</v>
      </c>
    </row>
    <row r="52" spans="1:12" x14ac:dyDescent="0.35">
      <c r="A52" s="19">
        <v>48</v>
      </c>
      <c r="B52" s="50">
        <v>42706</v>
      </c>
      <c r="C52" s="14">
        <f>AAPL!J51</f>
        <v>2.3736602446175269E-2</v>
      </c>
      <c r="D52" s="9">
        <f>AMZN!J51</f>
        <v>3.1346452398520387E-2</v>
      </c>
      <c r="E52" s="9">
        <f>NFLX!J51</f>
        <v>5.0081137920719179E-2</v>
      </c>
      <c r="F52" s="9">
        <f>FB!J51</f>
        <v>3.2565639736731315E-2</v>
      </c>
      <c r="G52" s="9">
        <f>GOOG!J51</f>
        <v>3.7397591331920145E-2</v>
      </c>
      <c r="H52" s="8">
        <f>VZ!J51</f>
        <v>2.4951935118800801E-2</v>
      </c>
      <c r="I52" s="9">
        <f>CMSCA!J51</f>
        <v>-9.0589430278633434E-3</v>
      </c>
      <c r="J52" s="9">
        <f>S!J51</f>
        <v>9.5996914408399775E-2</v>
      </c>
      <c r="K52" s="9">
        <f>CHTR!J51</f>
        <v>2.3389742339695287E-2</v>
      </c>
      <c r="L52" s="5">
        <f>T!J51</f>
        <v>3.8597229225686515E-2</v>
      </c>
    </row>
    <row r="53" spans="1:12" x14ac:dyDescent="0.35">
      <c r="A53" s="19">
        <v>49</v>
      </c>
      <c r="B53" s="50">
        <v>42713</v>
      </c>
      <c r="C53" s="14">
        <f>AAPL!J52</f>
        <v>3.2467524219560923E-2</v>
      </c>
      <c r="D53" s="9">
        <f>AMZN!J52</f>
        <v>-8.283620848687839E-3</v>
      </c>
      <c r="E53" s="9">
        <f>NFLX!J52</f>
        <v>1.418007980233126E-2</v>
      </c>
      <c r="F53" s="9">
        <f>FB!J52</f>
        <v>1.386355904084584E-2</v>
      </c>
      <c r="G53" s="9">
        <f>GOOG!J52</f>
        <v>2.7226990790317162E-2</v>
      </c>
      <c r="H53" s="8">
        <f>VZ!J52</f>
        <v>1.3211731692053421E-2</v>
      </c>
      <c r="I53" s="9">
        <f>CMSCA!J52</f>
        <v>9.3450990287106649E-3</v>
      </c>
      <c r="J53" s="9">
        <f>S!J52</f>
        <v>-3.3743748298361673E-2</v>
      </c>
      <c r="K53" s="9">
        <f>CHTR!J52</f>
        <v>4.2661176166842334E-2</v>
      </c>
      <c r="L53" s="5">
        <f>T!J52</f>
        <v>2.6616169108213166E-2</v>
      </c>
    </row>
    <row r="54" spans="1:12" x14ac:dyDescent="0.35">
      <c r="A54" s="19">
        <v>50</v>
      </c>
      <c r="B54" s="50">
        <v>42720</v>
      </c>
      <c r="C54" s="14">
        <f>AAPL!J53</f>
        <v>4.0498218930668274E-3</v>
      </c>
      <c r="D54" s="9">
        <f>AMZN!J53</f>
        <v>6.9926128624856147E-3</v>
      </c>
      <c r="E54" s="9">
        <f>NFLX!J53</f>
        <v>4.6292843097649663E-3</v>
      </c>
      <c r="F54" s="9">
        <f>FB!J53</f>
        <v>-2.6643572699448292E-2</v>
      </c>
      <c r="G54" s="9">
        <f>GOOG!J53</f>
        <v>-8.2939555283508496E-3</v>
      </c>
      <c r="H54" s="8">
        <f>VZ!J53</f>
        <v>3.4898322199665016E-2</v>
      </c>
      <c r="I54" s="9">
        <f>CMSCA!J53</f>
        <v>1.6182167167517823E-2</v>
      </c>
      <c r="J54" s="9">
        <f>S!J53</f>
        <v>5.899722127188322E-3</v>
      </c>
      <c r="K54" s="9">
        <f>CHTR!J53</f>
        <v>-4.8100245416549526E-4</v>
      </c>
      <c r="L54" s="5">
        <f>T!J53</f>
        <v>2.8973783210845011E-2</v>
      </c>
    </row>
    <row r="55" spans="1:12" x14ac:dyDescent="0.35">
      <c r="A55" s="19">
        <v>51</v>
      </c>
      <c r="B55" s="50">
        <v>42727</v>
      </c>
      <c r="C55" s="14">
        <f>AAPL!J54</f>
        <v>3.7765097527069445E-3</v>
      </c>
      <c r="D55" s="9">
        <f>AMZN!J54</f>
        <v>-1.5540463207279443E-3</v>
      </c>
      <c r="E55" s="9">
        <f>NFLX!J54</f>
        <v>-1.9927470307641425E-3</v>
      </c>
      <c r="F55" s="9">
        <f>FB!J54</f>
        <v>-8.9840518709848813E-3</v>
      </c>
      <c r="G55" s="9">
        <f>GOOG!J54</f>
        <v>-1.0762191566603007E-2</v>
      </c>
      <c r="H55" s="8">
        <f>VZ!J54</f>
        <v>1.6761226266748268E-3</v>
      </c>
      <c r="I55" s="9">
        <f>CMSCA!J54</f>
        <v>-1.3181483217035285E-2</v>
      </c>
      <c r="J55" s="9">
        <f>S!J54</f>
        <v>3.5821276451817499E-2</v>
      </c>
      <c r="K55" s="9">
        <f>CHTR!J54</f>
        <v>4.0123269069538073E-3</v>
      </c>
      <c r="L55" s="5">
        <f>T!J54</f>
        <v>-1.405564137033214E-3</v>
      </c>
    </row>
    <row r="56" spans="1:12" x14ac:dyDescent="0.35">
      <c r="A56" s="19">
        <v>52</v>
      </c>
      <c r="B56" s="50">
        <v>42734</v>
      </c>
      <c r="C56" s="14">
        <f>AAPL!J55</f>
        <v>-1.0286307341116502E-3</v>
      </c>
      <c r="D56" s="9">
        <f>AMZN!J55</f>
        <v>1.9798767376723238E-2</v>
      </c>
      <c r="E56" s="9">
        <f>NFLX!J55</f>
        <v>5.0411201969716851E-2</v>
      </c>
      <c r="F56" s="9">
        <f>FB!J55</f>
        <v>3.6456657952595402E-2</v>
      </c>
      <c r="G56" s="9">
        <f>GOOG!J55</f>
        <v>1.4244242354419243E-2</v>
      </c>
      <c r="H56" s="8">
        <f>VZ!J55</f>
        <v>1.6608596364068057E-2</v>
      </c>
      <c r="I56" s="9">
        <f>CMSCA!J55</f>
        <v>8.5596247197539013E-4</v>
      </c>
      <c r="J56" s="9">
        <f>S!J55</f>
        <v>-4.5506335639965796E-3</v>
      </c>
      <c r="K56" s="9">
        <f>CHTR!J55</f>
        <v>1.3529375240001909E-2</v>
      </c>
      <c r="L56" s="5">
        <f>T!J55</f>
        <v>-2.3426994190328931E-4</v>
      </c>
    </row>
    <row r="57" spans="1:12" x14ac:dyDescent="0.35">
      <c r="A57" s="19">
        <v>53</v>
      </c>
      <c r="B57" s="50">
        <v>42741</v>
      </c>
      <c r="C57" s="14">
        <f>AAPL!J56</f>
        <v>2.2387121232439588E-2</v>
      </c>
      <c r="D57" s="9">
        <f>AMZN!J56</f>
        <v>4.1647334389790999E-2</v>
      </c>
      <c r="E57" s="9">
        <f>NFLX!J56</f>
        <v>-2.0154750134648274E-2</v>
      </c>
      <c r="F57" s="9">
        <f>FB!J56</f>
        <v>4.8130968297538018E-2</v>
      </c>
      <c r="G57" s="9">
        <f>GOOG!J56</f>
        <v>1.5421599275050423E-2</v>
      </c>
      <c r="H57" s="8">
        <f>VZ!J56</f>
        <v>-3.6530330325930595E-2</v>
      </c>
      <c r="I57" s="9">
        <f>CMSCA!J56</f>
        <v>2.5819959088743412E-2</v>
      </c>
      <c r="J57" s="9">
        <f>S!J56</f>
        <v>-3.5987632765959579E-2</v>
      </c>
      <c r="K57" s="9">
        <f>CHTR!J56</f>
        <v>3.4380139507170925E-3</v>
      </c>
      <c r="L57" s="5">
        <f>T!J56</f>
        <v>-3.9211558833119713E-2</v>
      </c>
    </row>
    <row r="58" spans="1:12" x14ac:dyDescent="0.35">
      <c r="A58" s="19">
        <v>54</v>
      </c>
      <c r="B58" s="50">
        <v>42748</v>
      </c>
      <c r="C58" s="14">
        <f>AAPL!J57</f>
        <v>4.4345463967144713E-3</v>
      </c>
      <c r="D58" s="9">
        <f>AMZN!J57</f>
        <v>-5.669693768765572E-3</v>
      </c>
      <c r="E58" s="9">
        <f>NFLX!J57</f>
        <v>6.9013597391885742E-2</v>
      </c>
      <c r="F58" s="9">
        <f>FB!J57</f>
        <v>7.3179692990886485E-3</v>
      </c>
      <c r="G58" s="9">
        <f>GOOG!J57</f>
        <v>-5.2035007172832881E-3</v>
      </c>
      <c r="H58" s="8">
        <f>VZ!J57</f>
        <v>4.5417105182449981E-3</v>
      </c>
      <c r="I58" s="9">
        <f>CMSCA!J57</f>
        <v>1.6524685213446768E-2</v>
      </c>
      <c r="J58" s="9">
        <f>S!J57</f>
        <v>5.8536502452572872E-2</v>
      </c>
      <c r="K58" s="9">
        <f>CHTR!J57</f>
        <v>2.963819303738487E-2</v>
      </c>
      <c r="L58" s="5">
        <f>T!J57</f>
        <v>1.1311572550246136E-2</v>
      </c>
    </row>
    <row r="59" spans="1:12" x14ac:dyDescent="0.35">
      <c r="A59" s="19">
        <v>55</v>
      </c>
      <c r="B59" s="50">
        <v>42755</v>
      </c>
      <c r="C59" s="14">
        <f>AAPL!J58</f>
        <v>1.7872537572882385E-2</v>
      </c>
      <c r="D59" s="9">
        <f>AMZN!J58</f>
        <v>3.6541170953364802E-2</v>
      </c>
      <c r="E59" s="9">
        <f>NFLX!J58</f>
        <v>3.9658484988006285E-3</v>
      </c>
      <c r="F59" s="9">
        <f>FB!J58</f>
        <v>4.018514765175029E-2</v>
      </c>
      <c r="G59" s="9">
        <f>GOOG!J58</f>
        <v>3.668596828086295E-2</v>
      </c>
      <c r="H59" s="8">
        <f>VZ!J58</f>
        <v>-6.3876642923155841E-2</v>
      </c>
      <c r="I59" s="9">
        <f>CMSCA!J58</f>
        <v>3.9030031582387492E-2</v>
      </c>
      <c r="J59" s="9">
        <f>S!J58</f>
        <v>5.00104205746612E-2</v>
      </c>
      <c r="K59" s="9">
        <f>CHTR!J58</f>
        <v>8.4582956329540299E-2</v>
      </c>
      <c r="L59" s="5">
        <f>T!J58</f>
        <v>1.8606403654346477E-2</v>
      </c>
    </row>
    <row r="60" spans="1:12" x14ac:dyDescent="0.35">
      <c r="A60" s="19">
        <v>56</v>
      </c>
      <c r="B60" s="50">
        <v>42762</v>
      </c>
      <c r="C60" s="14">
        <f>AAPL!J59</f>
        <v>5.2633083686880723E-2</v>
      </c>
      <c r="D60" s="9">
        <f>AMZN!J59</f>
        <v>9.528771882306447E-4</v>
      </c>
      <c r="E60" s="9">
        <f>NFLX!J59</f>
        <v>1.7255540415382741E-3</v>
      </c>
      <c r="F60" s="9">
        <f>FB!J59</f>
        <v>-1.4718443661266378E-2</v>
      </c>
      <c r="G60" s="9">
        <f>GOOG!J59</f>
        <v>-4.1240168163058595E-2</v>
      </c>
      <c r="H60" s="8">
        <f>VZ!J59</f>
        <v>-1.7248955236401211E-2</v>
      </c>
      <c r="I60" s="9">
        <f>CMSCA!J59</f>
        <v>-5.4452671135716939E-3</v>
      </c>
      <c r="J60" s="9">
        <f>S!J59</f>
        <v>-0.10030673514177847</v>
      </c>
      <c r="K60" s="9">
        <f>CHTR!J59</f>
        <v>-2.6584660761855047E-2</v>
      </c>
      <c r="L60" s="5">
        <f>T!J59</f>
        <v>-1.4225802372359096E-2</v>
      </c>
    </row>
    <row r="61" spans="1:12" x14ac:dyDescent="0.35">
      <c r="A61" s="19">
        <v>57</v>
      </c>
      <c r="B61" s="50">
        <v>42769</v>
      </c>
      <c r="C61" s="14">
        <f>AAPL!J60</f>
        <v>2.9816311882814604E-2</v>
      </c>
      <c r="D61" s="9">
        <f>AMZN!J60</f>
        <v>-2.2380895814472699E-2</v>
      </c>
      <c r="E61" s="9">
        <f>NFLX!J60</f>
        <v>3.4873316210000532E-2</v>
      </c>
      <c r="F61" s="9">
        <f>FB!J60</f>
        <v>2.490885111820099E-2</v>
      </c>
      <c r="G61" s="9">
        <f>GOOG!J60</f>
        <v>1.3718314016896403E-2</v>
      </c>
      <c r="H61" s="8">
        <f>VZ!J60</f>
        <v>1.0917872477646492E-2</v>
      </c>
      <c r="I61" s="9">
        <f>CMSCA!J60</f>
        <v>-7.994207672678054E-4</v>
      </c>
      <c r="J61" s="9">
        <f>S!J60</f>
        <v>2.7747444880503999E-2</v>
      </c>
      <c r="K61" s="9">
        <f>CHTR!J60</f>
        <v>2.0324050502235434E-3</v>
      </c>
      <c r="L61" s="5">
        <f>T!J60</f>
        <v>3.1519704818970921E-3</v>
      </c>
    </row>
    <row r="62" spans="1:12" x14ac:dyDescent="0.35">
      <c r="A62" s="19">
        <v>58</v>
      </c>
      <c r="B62" s="50">
        <v>42776</v>
      </c>
      <c r="C62" s="14">
        <f>AAPL!J61</f>
        <v>2.6211575127346176E-2</v>
      </c>
      <c r="D62" s="9">
        <f>AMZN!J61</f>
        <v>2.7356890658425774E-2</v>
      </c>
      <c r="E62" s="9">
        <f>NFLX!J61</f>
        <v>-1.4887600110462407E-2</v>
      </c>
      <c r="F62" s="9">
        <f>FB!J61</f>
        <v>-2.2389964245565761E-3</v>
      </c>
      <c r="G62" s="9">
        <f>GOOG!J61</f>
        <v>1.7873765329118614E-2</v>
      </c>
      <c r="H62" s="8">
        <f>VZ!J61</f>
        <v>-7.1964829498229179E-3</v>
      </c>
      <c r="I62" s="9">
        <f>CMSCA!J61</f>
        <v>1.2713788219758503E-2</v>
      </c>
      <c r="J62" s="9">
        <f>S!J61</f>
        <v>2.5887770952127784E-2</v>
      </c>
      <c r="K62" s="9">
        <f>CHTR!J61</f>
        <v>-1.8783310431527173E-3</v>
      </c>
      <c r="L62" s="5">
        <f>T!J61</f>
        <v>-1.4535113844064839E-3</v>
      </c>
    </row>
    <row r="63" spans="1:12" x14ac:dyDescent="0.35">
      <c r="A63" s="19">
        <v>59</v>
      </c>
      <c r="B63" s="50">
        <v>42783</v>
      </c>
      <c r="C63" s="14">
        <f>AAPL!J62</f>
        <v>8.680401019402496E-3</v>
      </c>
      <c r="D63" s="9">
        <f>AMZN!J62</f>
        <v>9.4911336224540992E-3</v>
      </c>
      <c r="E63" s="9">
        <f>NFLX!J62</f>
        <v>5.4075346223995489E-3</v>
      </c>
      <c r="F63" s="9">
        <f>FB!J62</f>
        <v>1.1292876453483449E-2</v>
      </c>
      <c r="G63" s="9">
        <f>GOOG!J62</f>
        <v>8.662195333251986E-3</v>
      </c>
      <c r="H63" s="8">
        <f>VZ!J62</f>
        <v>3.7465116645642144E-2</v>
      </c>
      <c r="I63" s="9">
        <f>CMSCA!J62</f>
        <v>-9.1216327667857037E-3</v>
      </c>
      <c r="J63" s="9">
        <f>S!J62</f>
        <v>-4.4543503493801968E-3</v>
      </c>
      <c r="K63" s="9">
        <f>CHTR!J62</f>
        <v>-9.245943306581642E-5</v>
      </c>
      <c r="L63" s="5">
        <f>T!J62</f>
        <v>1.6827339217155318E-2</v>
      </c>
    </row>
    <row r="64" spans="1:12" x14ac:dyDescent="0.35">
      <c r="A64" s="19">
        <v>60</v>
      </c>
      <c r="B64" s="50">
        <v>42790</v>
      </c>
      <c r="C64" s="14">
        <f>AAPL!J63</f>
        <v>1.7641799108784776E-2</v>
      </c>
      <c r="D64" s="9">
        <f>AMZN!J63</f>
        <v>-3.8563671896241296E-3</v>
      </c>
      <c r="E64" s="9">
        <f>NFLX!J63</f>
        <v>-2.3025352333334602E-2</v>
      </c>
      <c r="F64" s="9">
        <f>FB!J63</f>
        <v>1.0289624965081977E-2</v>
      </c>
      <c r="G64" s="9">
        <f>GOOG!J63</f>
        <v>-8.4239335739638526E-4</v>
      </c>
      <c r="H64" s="8">
        <f>VZ!J63</f>
        <v>-6.5808854764635482E-3</v>
      </c>
      <c r="I64" s="9">
        <f>CMSCA!J63</f>
        <v>-5.3261849840009748E-3</v>
      </c>
      <c r="J64" s="9">
        <f>S!J63</f>
        <v>-2.6004857135328314E-2</v>
      </c>
      <c r="K64" s="9">
        <f>CHTR!J63</f>
        <v>-1.4805548720715307E-3</v>
      </c>
      <c r="L64" s="5">
        <f>T!J63</f>
        <v>2.8564093260045917E-3</v>
      </c>
    </row>
    <row r="65" spans="1:12" x14ac:dyDescent="0.35">
      <c r="A65" s="19">
        <v>61</v>
      </c>
      <c r="B65" s="50">
        <v>42797</v>
      </c>
      <c r="C65" s="14">
        <f>AAPL!J64</f>
        <v>-2.0171152537863716E-3</v>
      </c>
      <c r="D65" s="9">
        <f>AMZN!J64</f>
        <v>4.8064056721080052E-3</v>
      </c>
      <c r="E65" s="9">
        <f>NFLX!J64</f>
        <v>7.1413572595374203E-3</v>
      </c>
      <c r="F65" s="9">
        <f>FB!J64</f>
        <v>1.0763813014024175E-2</v>
      </c>
      <c r="G65" s="9">
        <f>GOOG!J64</f>
        <v>9.6447638980874037E-3</v>
      </c>
      <c r="H65" s="8">
        <f>VZ!J64</f>
        <v>-1.4104604272925184E-2</v>
      </c>
      <c r="I65" s="9">
        <f>CMSCA!J64</f>
        <v>-1.8710760355397527E-3</v>
      </c>
      <c r="J65" s="9">
        <f>S!J64</f>
        <v>-4.930576098415395E-2</v>
      </c>
      <c r="K65" s="9">
        <f>CHTR!J64</f>
        <v>-2.5035076705272122E-3</v>
      </c>
      <c r="L65" s="5">
        <f>T!J64</f>
        <v>-3.0947661624103422E-3</v>
      </c>
    </row>
    <row r="66" spans="1:12" x14ac:dyDescent="0.35">
      <c r="A66" s="19">
        <v>62</v>
      </c>
      <c r="B66" s="50">
        <v>42804</v>
      </c>
      <c r="C66" s="14">
        <f>AAPL!J65</f>
        <v>1.4389801504788063E-2</v>
      </c>
      <c r="D66" s="9">
        <f>AMZN!J65</f>
        <v>4.9223873684580636E-4</v>
      </c>
      <c r="E66" s="9">
        <f>NFLX!J65</f>
        <v>2.7096983060704915E-2</v>
      </c>
      <c r="F66" s="9">
        <f>FB!J65</f>
        <v>1.2579685978843779E-2</v>
      </c>
      <c r="G66" s="9">
        <f>GOOG!J65</f>
        <v>1.197083958154602E-2</v>
      </c>
      <c r="H66" s="8">
        <f>VZ!J65</f>
        <v>1.5304324161888918E-2</v>
      </c>
      <c r="I66" s="9">
        <f>CMSCA!J65</f>
        <v>7.9938164360215929E-3</v>
      </c>
      <c r="J66" s="9">
        <f>S!J65</f>
        <v>3.5464709572282462E-2</v>
      </c>
      <c r="K66" s="9">
        <f>CHTR!J65</f>
        <v>1.7932354483986552E-3</v>
      </c>
      <c r="L66" s="5">
        <f>T!J65</f>
        <v>1.1851141613252692E-2</v>
      </c>
    </row>
    <row r="67" spans="1:12" x14ac:dyDescent="0.35">
      <c r="A67" s="19">
        <v>63</v>
      </c>
      <c r="B67" s="50">
        <v>42811</v>
      </c>
      <c r="C67" s="14">
        <f>AAPL!J66</f>
        <v>1.6334628687636995E-3</v>
      </c>
      <c r="D67" s="9">
        <f>AMZN!J66</f>
        <v>-7.1025440189569191E-3</v>
      </c>
      <c r="E67" s="9">
        <f>NFLX!J66</f>
        <v>-1.7818331492277704E-2</v>
      </c>
      <c r="F67" s="9">
        <f>FB!J66</f>
        <v>-3.2914024663722188E-3</v>
      </c>
      <c r="G67" s="9">
        <f>GOOG!J66</f>
        <v>-3.7451280408348872E-2</v>
      </c>
      <c r="H67" s="8">
        <f>VZ!J66</f>
        <v>-8.025715444942863E-3</v>
      </c>
      <c r="I67" s="9">
        <f>CMSCA!J66</f>
        <v>-1.22831998132556E-2</v>
      </c>
      <c r="J67" s="9">
        <f>S!J66</f>
        <v>-1.7575144821507377E-2</v>
      </c>
      <c r="K67" s="9">
        <f>CHTR!J66</f>
        <v>-3.0897519514800465E-4</v>
      </c>
      <c r="L67" s="5">
        <f>T!J66</f>
        <v>-1.8789835533253946E-2</v>
      </c>
    </row>
    <row r="68" spans="1:12" x14ac:dyDescent="0.35">
      <c r="A68" s="19">
        <v>64</v>
      </c>
      <c r="B68" s="50">
        <v>42818</v>
      </c>
      <c r="C68" s="14">
        <f>AAPL!J67</f>
        <v>2.1134704050745093E-2</v>
      </c>
      <c r="D68" s="9">
        <f>AMZN!J67</f>
        <v>3.3604932088532359E-2</v>
      </c>
      <c r="E68" s="9">
        <f>NFLX!J67</f>
        <v>4.2917949941752451E-2</v>
      </c>
      <c r="F68" s="9">
        <f>FB!J67</f>
        <v>2.0430624582053292E-2</v>
      </c>
      <c r="G68" s="9">
        <f>GOOG!J67</f>
        <v>1.6882520529196417E-2</v>
      </c>
      <c r="H68" s="8">
        <f>VZ!J67</f>
        <v>-1.1752895222864471E-2</v>
      </c>
      <c r="I68" s="9">
        <f>CMSCA!J67</f>
        <v>7.7611357938283951E-3</v>
      </c>
      <c r="J68" s="9">
        <f>S!J67</f>
        <v>7.0671672230923528E-3</v>
      </c>
      <c r="K68" s="9">
        <f>CHTR!J67</f>
        <v>1.3809407374779075E-2</v>
      </c>
      <c r="L68" s="5">
        <f>T!J67</f>
        <v>2.6375447873805903E-3</v>
      </c>
    </row>
    <row r="69" spans="1:12" x14ac:dyDescent="0.35">
      <c r="A69" s="19">
        <v>65</v>
      </c>
      <c r="B69" s="50">
        <v>42825</v>
      </c>
      <c r="C69" s="14">
        <f>AAPL!J68</f>
        <v>-1.8775474059862379E-3</v>
      </c>
      <c r="D69" s="9">
        <f>AMZN!J68</f>
        <v>2.4727681696160159E-2</v>
      </c>
      <c r="E69" s="9">
        <f>NFLX!J68</f>
        <v>-2.9611436681590528E-2</v>
      </c>
      <c r="F69" s="9">
        <f>FB!J68</f>
        <v>-8.7454255904589034E-3</v>
      </c>
      <c r="G69" s="9">
        <f>GOOG!J68</f>
        <v>-4.3630762474421454E-3</v>
      </c>
      <c r="H69" s="8">
        <f>VZ!J68</f>
        <v>-1.2924621888742249E-2</v>
      </c>
      <c r="I69" s="9">
        <f>CMSCA!J68</f>
        <v>1.6393889755486293E-2</v>
      </c>
      <c r="J69" s="9">
        <f>S!J68</f>
        <v>-1.5375820362109383E-2</v>
      </c>
      <c r="K69" s="9">
        <f>CHTR!J68</f>
        <v>2.6109866842495767E-2</v>
      </c>
      <c r="L69" s="5">
        <f>T!J68</f>
        <v>-2.817090143255192E-2</v>
      </c>
    </row>
    <row r="70" spans="1:12" x14ac:dyDescent="0.35">
      <c r="A70" s="19">
        <v>66</v>
      </c>
      <c r="B70" s="50">
        <v>42832</v>
      </c>
      <c r="C70" s="14">
        <f>AAPL!J69</f>
        <v>-1.8334988471188196E-2</v>
      </c>
      <c r="D70" s="9">
        <f>AMZN!J69</f>
        <v>-1.5267181096007781E-2</v>
      </c>
      <c r="E70" s="9">
        <f>NFLX!J69</f>
        <v>-5.7211276639582169E-3</v>
      </c>
      <c r="F70" s="9">
        <f>FB!J69</f>
        <v>-1.268907116111293E-2</v>
      </c>
      <c r="G70" s="9">
        <f>GOOG!J69</f>
        <v>-5.2318181054779147E-3</v>
      </c>
      <c r="H70" s="8">
        <f>VZ!J69</f>
        <v>1.5776705781349397E-2</v>
      </c>
      <c r="I70" s="9">
        <f>CMSCA!J69</f>
        <v>-2.2094784621646626E-2</v>
      </c>
      <c r="J70" s="9">
        <f>S!J69</f>
        <v>-1.3197552081946586E-2</v>
      </c>
      <c r="K70" s="9">
        <f>CHTR!J69</f>
        <v>-2.0396592278191423E-2</v>
      </c>
      <c r="L70" s="5">
        <f>T!J69</f>
        <v>3.961621004079598E-3</v>
      </c>
    </row>
    <row r="71" spans="1:12" x14ac:dyDescent="0.35">
      <c r="A71" s="19">
        <v>67</v>
      </c>
      <c r="B71" s="50">
        <v>42839</v>
      </c>
      <c r="C71" s="14">
        <f>AAPL!J70</f>
        <v>9.8063118040645596E-3</v>
      </c>
      <c r="D71" s="9">
        <f>AMZN!J70</f>
        <v>1.9466359581949724E-2</v>
      </c>
      <c r="E71" s="9">
        <f>NFLX!J70</f>
        <v>-1.2249396776135063E-2</v>
      </c>
      <c r="F71" s="9">
        <f>FB!J70</f>
        <v>3.1147713581575729E-2</v>
      </c>
      <c r="G71" s="9">
        <f>GOOG!J70</f>
        <v>2.1727875100444102E-2</v>
      </c>
      <c r="H71" s="8">
        <f>VZ!J70</f>
        <v>-4.3285728796959725E-3</v>
      </c>
      <c r="I71" s="9">
        <f>CMSCA!J70</f>
        <v>2.2891679070139632E-2</v>
      </c>
      <c r="J71" s="9">
        <f>S!J70</f>
        <v>3.5590945102702741E-2</v>
      </c>
      <c r="K71" s="9">
        <f>CHTR!J70</f>
        <v>1.6797510391437349E-2</v>
      </c>
      <c r="L71" s="5">
        <f>T!J70</f>
        <v>1.9842369061145396E-3</v>
      </c>
    </row>
    <row r="72" spans="1:12" x14ac:dyDescent="0.35">
      <c r="A72" s="19">
        <v>68</v>
      </c>
      <c r="B72" s="50">
        <v>42846</v>
      </c>
      <c r="C72" s="14">
        <f>AAPL!J71</f>
        <v>9.4331658488257114E-3</v>
      </c>
      <c r="D72" s="9">
        <f>AMZN!J71</f>
        <v>1.7930219288862161E-2</v>
      </c>
      <c r="E72" s="9">
        <f>NFLX!J71</f>
        <v>8.0925051237334372E-2</v>
      </c>
      <c r="F72" s="9">
        <f>FB!J71</f>
        <v>2.6759703076636842E-2</v>
      </c>
      <c r="G72" s="9">
        <f>GOOG!J71</f>
        <v>3.8002096562978857E-2</v>
      </c>
      <c r="H72" s="8">
        <f>VZ!J71</f>
        <v>-3.6604883989048903E-2</v>
      </c>
      <c r="I72" s="9">
        <f>CMSCA!J71</f>
        <v>4.0990470097828066E-2</v>
      </c>
      <c r="J72" s="9">
        <f>S!J71</f>
        <v>5.1118453929022978E-2</v>
      </c>
      <c r="K72" s="9">
        <f>CHTR!J71</f>
        <v>3.8608492779190984E-2</v>
      </c>
      <c r="L72" s="5">
        <f>T!J71</f>
        <v>-1.1212281535051593E-2</v>
      </c>
    </row>
    <row r="73" spans="1:12" x14ac:dyDescent="0.35">
      <c r="A73" s="19">
        <v>69</v>
      </c>
      <c r="B73" s="50">
        <v>42853</v>
      </c>
      <c r="C73" s="14">
        <f>AAPL!J72</f>
        <v>1.887618610595183E-2</v>
      </c>
      <c r="D73" s="9">
        <f>AMZN!J72</f>
        <v>2.0637534495855064E-2</v>
      </c>
      <c r="E73" s="9">
        <f>NFLX!J72</f>
        <v>2.687622195798433E-2</v>
      </c>
      <c r="F73" s="9">
        <f>FB!J72</f>
        <v>2.1102836153788069E-2</v>
      </c>
      <c r="G73" s="9">
        <f>GOOG!J72</f>
        <v>6.3601536336410511E-2</v>
      </c>
      <c r="H73" s="8">
        <f>VZ!J72</f>
        <v>-1.7072199964509892E-2</v>
      </c>
      <c r="I73" s="9">
        <f>CMSCA!J72</f>
        <v>-3.3387776390435601E-2</v>
      </c>
      <c r="J73" s="9">
        <f>S!J72</f>
        <v>-0.12863909216984953</v>
      </c>
      <c r="K73" s="9">
        <f>CHTR!J72</f>
        <v>-7.8085473341161782E-2</v>
      </c>
      <c r="L73" s="5">
        <f>T!J72</f>
        <v>-4.8777823031617054E-2</v>
      </c>
    </row>
    <row r="74" spans="1:12" x14ac:dyDescent="0.35">
      <c r="A74" s="19">
        <v>70</v>
      </c>
      <c r="B74" s="50">
        <v>42860</v>
      </c>
      <c r="C74" s="14">
        <f>AAPL!J73</f>
        <v>4.939778542859085E-2</v>
      </c>
      <c r="D74" s="9">
        <f>AMZN!J73</f>
        <v>1.0704784472484954E-2</v>
      </c>
      <c r="E74" s="9">
        <f>NFLX!J73</f>
        <v>8.1699876755639018E-3</v>
      </c>
      <c r="F74" s="9">
        <f>FB!J73</f>
        <v>-5.3841268202198742E-3</v>
      </c>
      <c r="G74" s="9">
        <f>GOOG!J73</f>
        <v>-1.1383986591610572E-3</v>
      </c>
      <c r="H74" s="8">
        <f>VZ!J73</f>
        <v>3.0468429214473318E-3</v>
      </c>
      <c r="I74" s="9">
        <f>CMSCA!J73</f>
        <v>2.5017296426771488E-2</v>
      </c>
      <c r="J74" s="9">
        <f>S!J73</f>
        <v>-8.8552128297325495E-3</v>
      </c>
      <c r="K74" s="9">
        <f>CHTR!J73</f>
        <v>6.2112312539277783E-3</v>
      </c>
      <c r="L74" s="5">
        <f>T!J73</f>
        <v>1.1249367802439677E-2</v>
      </c>
    </row>
    <row r="75" spans="1:12" x14ac:dyDescent="0.35">
      <c r="A75" s="19">
        <v>71</v>
      </c>
      <c r="B75" s="50">
        <v>42867</v>
      </c>
      <c r="C75" s="14">
        <f>AAPL!J74</f>
        <v>-5.0820568523689625E-3</v>
      </c>
      <c r="D75" s="9">
        <f>AMZN!J74</f>
        <v>1.1405546292614047E-2</v>
      </c>
      <c r="E75" s="9">
        <f>NFLX!J74</f>
        <v>-1.8075823683984003E-2</v>
      </c>
      <c r="F75" s="9">
        <f>FB!J74</f>
        <v>-1.598951783918191E-2</v>
      </c>
      <c r="G75" s="9">
        <f>GOOG!J74</f>
        <v>-3.8690700013772482E-4</v>
      </c>
      <c r="H75" s="8">
        <f>VZ!J74</f>
        <v>-2.1525139087077212E-2</v>
      </c>
      <c r="I75" s="9">
        <f>CMSCA!J74</f>
        <v>-1.5142080455370891E-2</v>
      </c>
      <c r="J75" s="9">
        <f>S!J74</f>
        <v>2.5380724284708709E-3</v>
      </c>
      <c r="K75" s="9">
        <f>CHTR!J74</f>
        <v>-2.7262005085744376E-2</v>
      </c>
      <c r="L75" s="5">
        <f>T!J74</f>
        <v>-1.2828994616170776E-2</v>
      </c>
    </row>
    <row r="76" spans="1:12" x14ac:dyDescent="0.35">
      <c r="A76" s="19">
        <v>72</v>
      </c>
      <c r="B76" s="50">
        <v>42874</v>
      </c>
      <c r="C76" s="14">
        <f>AAPL!J75</f>
        <v>8.6812398056134287E-3</v>
      </c>
      <c r="D76" s="9">
        <f>AMZN!J75</f>
        <v>3.5754155596894502E-2</v>
      </c>
      <c r="E76" s="9">
        <f>NFLX!J75</f>
        <v>4.6125861062462317E-2</v>
      </c>
      <c r="F76" s="9">
        <f>FB!J75</f>
        <v>2.8705013663899527E-2</v>
      </c>
      <c r="G76" s="9">
        <f>GOOG!J75</f>
        <v>4.1379102900441098E-2</v>
      </c>
      <c r="H76" s="8">
        <f>VZ!J75</f>
        <v>5.9767790294174465E-3</v>
      </c>
      <c r="I76" s="9">
        <f>CMSCA!J75</f>
        <v>4.227953962955161E-2</v>
      </c>
      <c r="J76" s="9">
        <f>S!J75</f>
        <v>5.4267321320968551E-2</v>
      </c>
      <c r="K76" s="9">
        <f>CHTR!J75</f>
        <v>5.5059791315880548E-2</v>
      </c>
      <c r="L76" s="5">
        <f>T!J75</f>
        <v>7.3509713558005821E-3</v>
      </c>
    </row>
    <row r="77" spans="1:12" x14ac:dyDescent="0.35">
      <c r="A77" s="19">
        <v>73</v>
      </c>
      <c r="B77" s="50">
        <v>42881</v>
      </c>
      <c r="C77" s="14">
        <f>AAPL!J76</f>
        <v>-4.4943302726769205E-3</v>
      </c>
      <c r="D77" s="9">
        <f>AMZN!J76</f>
        <v>2.5837929431669483E-3</v>
      </c>
      <c r="E77" s="9">
        <f>NFLX!J76</f>
        <v>-3.6804072632246976E-4</v>
      </c>
      <c r="F77" s="9">
        <f>FB!J76</f>
        <v>-2.8337558354599034E-3</v>
      </c>
      <c r="G77" s="9">
        <f>GOOG!J76</f>
        <v>-2.6749093025750033E-3</v>
      </c>
      <c r="H77" s="8">
        <f>VZ!J76</f>
        <v>2.6139548056116929E-2</v>
      </c>
      <c r="I77" s="9">
        <f>CMSCA!J76</f>
        <v>3.2197847349410398E-2</v>
      </c>
      <c r="J77" s="9">
        <f>S!J76</f>
        <v>2.6067826769917684E-2</v>
      </c>
      <c r="K77" s="9">
        <f>CHTR!J76</f>
        <v>3.7143149441037047E-2</v>
      </c>
      <c r="L77" s="5">
        <f>T!J76</f>
        <v>1.6602142293801619E-2</v>
      </c>
    </row>
    <row r="78" spans="1:12" x14ac:dyDescent="0.35">
      <c r="A78" s="19">
        <v>74</v>
      </c>
      <c r="B78" s="50">
        <v>42888</v>
      </c>
      <c r="C78" s="14">
        <f>AAPL!J77</f>
        <v>1.17469055196322E-2</v>
      </c>
      <c r="D78" s="9">
        <f>AMZN!J77</f>
        <v>1.4275853069161584E-2</v>
      </c>
      <c r="E78" s="9">
        <f>NFLX!J77</f>
        <v>1.7575785612182052E-2</v>
      </c>
      <c r="F78" s="9">
        <f>FB!J77</f>
        <v>2.07688234282025E-2</v>
      </c>
      <c r="G78" s="9">
        <f>GOOG!J77</f>
        <v>1.6879296054302311E-2</v>
      </c>
      <c r="H78" s="8">
        <f>VZ!J77</f>
        <v>-6.9041020370349052E-3</v>
      </c>
      <c r="I78" s="9">
        <f>CMSCA!J77</f>
        <v>-1.7433872728438403E-2</v>
      </c>
      <c r="J78" s="9">
        <f>S!J77</f>
        <v>5.8309203107931437E-3</v>
      </c>
      <c r="K78" s="9">
        <f>CHTR!J77</f>
        <v>-2.6147964464854668E-2</v>
      </c>
      <c r="L78" s="5">
        <f>T!J77</f>
        <v>-9.5644231462869989E-3</v>
      </c>
    </row>
    <row r="79" spans="1:12" x14ac:dyDescent="0.35">
      <c r="A79" s="19">
        <v>75</v>
      </c>
      <c r="B79" s="50">
        <v>42895</v>
      </c>
      <c r="C79" s="14">
        <f>AAPL!J78</f>
        <v>-7.1535518585071428E-2</v>
      </c>
      <c r="D79" s="9">
        <f>AMZN!J78</f>
        <v>-4.6705310660301515E-2</v>
      </c>
      <c r="E79" s="9">
        <f>NFLX!J78</f>
        <v>-8.8964372840451514E-2</v>
      </c>
      <c r="F79" s="9">
        <f>FB!J78</f>
        <v>-3.2251350867099043E-2</v>
      </c>
      <c r="G79" s="9">
        <f>GOOG!J78</f>
        <v>-4.2691790907279786E-2</v>
      </c>
      <c r="H79" s="8">
        <f>VZ!J78</f>
        <v>9.6953440616020722E-3</v>
      </c>
      <c r="I79" s="9">
        <f>CMSCA!J78</f>
        <v>1.2139015426898608E-2</v>
      </c>
      <c r="J79" s="9">
        <f>S!J78</f>
        <v>-6.4848646740924984E-2</v>
      </c>
      <c r="K79" s="9">
        <f>CHTR!J78</f>
        <v>2.6339084744797154E-3</v>
      </c>
      <c r="L79" s="5">
        <f>T!J78</f>
        <v>8.7923961519977036E-3</v>
      </c>
    </row>
    <row r="80" spans="1:12" x14ac:dyDescent="0.35">
      <c r="A80" s="19">
        <v>76</v>
      </c>
      <c r="B80" s="50">
        <v>42902</v>
      </c>
      <c r="C80" s="14">
        <f>AAPL!J79</f>
        <v>9.2441667549964003E-3</v>
      </c>
      <c r="D80" s="9">
        <f>AMZN!J79</f>
        <v>3.7786812750396227E-2</v>
      </c>
      <c r="E80" s="9">
        <f>NFLX!J79</f>
        <v>2.0414888423472482E-2</v>
      </c>
      <c r="F80" s="9">
        <f>FB!J79</f>
        <v>2.3747758709904813E-2</v>
      </c>
      <c r="G80" s="9">
        <f>GOOG!J79</f>
        <v>1.5563153763279545E-2</v>
      </c>
      <c r="H80" s="8">
        <f>VZ!J79</f>
        <v>-2.650614145502022E-2</v>
      </c>
      <c r="I80" s="9">
        <f>CMSCA!J79</f>
        <v>-3.6868313607468124E-2</v>
      </c>
      <c r="J80" s="9">
        <f>S!J79</f>
        <v>1.2399257633205734E-3</v>
      </c>
      <c r="K80" s="9">
        <f>CHTR!J79</f>
        <v>-1.2521141453957618E-2</v>
      </c>
      <c r="L80" s="5">
        <f>T!J79</f>
        <v>-1.9236279144532673E-2</v>
      </c>
    </row>
    <row r="81" spans="1:12" x14ac:dyDescent="0.35">
      <c r="A81" s="19">
        <v>77</v>
      </c>
      <c r="B81" s="50">
        <v>42909</v>
      </c>
      <c r="C81" s="14">
        <f>AAPL!J80</f>
        <v>-1.3480729839477477E-2</v>
      </c>
      <c r="D81" s="9">
        <f>AMZN!J80</f>
        <v>-2.5663567372461536E-2</v>
      </c>
      <c r="E81" s="9">
        <f>NFLX!J80</f>
        <v>-3.148009358592576E-2</v>
      </c>
      <c r="F81" s="9">
        <f>FB!J80</f>
        <v>-1.5504193767875452E-2</v>
      </c>
      <c r="G81" s="9">
        <f>GOOG!J80</f>
        <v>-4.1928876817975899E-2</v>
      </c>
      <c r="H81" s="8">
        <f>VZ!J80</f>
        <v>-2.2487791053458474E-2</v>
      </c>
      <c r="I81" s="9">
        <f>CMSCA!J80</f>
        <v>-2.7155489053777831E-2</v>
      </c>
      <c r="J81" s="9">
        <f>S!J80</f>
        <v>9.8644449709140158E-3</v>
      </c>
      <c r="K81" s="9">
        <f>CHTR!J80</f>
        <v>4.806867338553943E-3</v>
      </c>
      <c r="L81" s="5">
        <f>T!J80</f>
        <v>-1.2678580210250095E-2</v>
      </c>
    </row>
    <row r="82" spans="1:12" x14ac:dyDescent="0.35">
      <c r="A82" s="19">
        <v>78</v>
      </c>
      <c r="B82" s="50">
        <v>42916</v>
      </c>
      <c r="C82" s="14">
        <f>AAPL!J81</f>
        <v>-6.6338124609669272E-3</v>
      </c>
      <c r="D82" s="9">
        <f>AMZN!J81</f>
        <v>-1.1117671278650201E-2</v>
      </c>
      <c r="E82" s="9">
        <f>NFLX!J81</f>
        <v>-2.5917601405580921E-2</v>
      </c>
      <c r="F82" s="9">
        <f>FB!J81</f>
        <v>-1.4807087046047808E-2</v>
      </c>
      <c r="G82" s="9">
        <f>GOOG!J81</f>
        <v>-1.216797452005966E-2</v>
      </c>
      <c r="H82" s="8">
        <f>VZ!J81</f>
        <v>-2.0244043278160404E-2</v>
      </c>
      <c r="I82" s="9">
        <f>CMSCA!J81</f>
        <v>-1.607917120610175E-2</v>
      </c>
      <c r="J82" s="9">
        <f>S!J81</f>
        <v>-1.3588844061896485E-2</v>
      </c>
      <c r="K82" s="9">
        <f>CHTR!J81</f>
        <v>-1.0660051511374486E-2</v>
      </c>
      <c r="L82" s="5">
        <f>T!J81</f>
        <v>-1.1764781421326358E-2</v>
      </c>
    </row>
    <row r="83" spans="1:12" x14ac:dyDescent="0.35">
      <c r="A83" s="19">
        <v>79</v>
      </c>
      <c r="B83" s="50">
        <v>42923</v>
      </c>
      <c r="C83" s="14">
        <f>AAPL!J82</f>
        <v>3.4702389231954199E-2</v>
      </c>
      <c r="D83" s="9">
        <f>AMZN!J82</f>
        <v>3.6111901534073745E-2</v>
      </c>
      <c r="E83" s="9">
        <f>NFLX!J82</f>
        <v>7.8605822593996427E-2</v>
      </c>
      <c r="F83" s="9">
        <f>FB!J82</f>
        <v>6.7800486428292769E-2</v>
      </c>
      <c r="G83" s="9">
        <f>GOOG!J82</f>
        <v>4.3667397211310049E-2</v>
      </c>
      <c r="H83" s="8">
        <f>VZ!J82</f>
        <v>1.2340079050898782E-2</v>
      </c>
      <c r="I83" s="9">
        <f>CMSCA!J82</f>
        <v>3.1408576312815323E-2</v>
      </c>
      <c r="J83" s="9">
        <f>S!J82</f>
        <v>1.9705071079332337E-2</v>
      </c>
      <c r="K83" s="9">
        <f>CHTR!J82</f>
        <v>2.0441151467588584E-2</v>
      </c>
      <c r="L83" s="5">
        <f>T!J82</f>
        <v>-1.3498228792108586E-2</v>
      </c>
    </row>
    <row r="84" spans="1:12" x14ac:dyDescent="0.35">
      <c r="A84" s="19">
        <v>80</v>
      </c>
      <c r="B84" s="50">
        <v>42930</v>
      </c>
      <c r="C84" s="14">
        <f>AAPL!J83</f>
        <v>1.7242307140228202E-2</v>
      </c>
      <c r="D84" s="9">
        <f>AMZN!J83</f>
        <v>2.766601489174977E-2</v>
      </c>
      <c r="E84" s="9">
        <f>NFLX!J83</f>
        <v>0.14883620216016583</v>
      </c>
      <c r="F84" s="9">
        <f>FB!J83</f>
        <v>3.2554862886544342E-2</v>
      </c>
      <c r="G84" s="9">
        <f>GOOG!J83</f>
        <v>2.1919053736914416E-2</v>
      </c>
      <c r="H84" s="8">
        <f>VZ!J83</f>
        <v>1.6646157553451484E-2</v>
      </c>
      <c r="I84" s="9">
        <f>CMSCA!J83</f>
        <v>4.5684120495020292E-3</v>
      </c>
      <c r="J84" s="9">
        <f>S!J83</f>
        <v>2.1713760223784479E-2</v>
      </c>
      <c r="K84" s="9">
        <f>CHTR!J83</f>
        <v>1.8295448578027798E-2</v>
      </c>
      <c r="L84" s="5">
        <f>T!J83</f>
        <v>8.5247501272667312E-3</v>
      </c>
    </row>
    <row r="85" spans="1:12" x14ac:dyDescent="0.35">
      <c r="A85" s="19">
        <v>81</v>
      </c>
      <c r="B85" s="50">
        <v>42937</v>
      </c>
      <c r="C85" s="14">
        <f>AAPL!J84</f>
        <v>1.4622701491231705E-3</v>
      </c>
      <c r="D85" s="9">
        <f>AMZN!J84</f>
        <v>1.6677544120819808E-2</v>
      </c>
      <c r="E85" s="9">
        <f>NFLX!J84</f>
        <v>-5.0235608677015832E-3</v>
      </c>
      <c r="F85" s="9">
        <f>FB!J84</f>
        <v>3.5290422045406049E-2</v>
      </c>
      <c r="G85" s="9">
        <f>GOOG!J84</f>
        <v>-3.5814236504235375E-2</v>
      </c>
      <c r="H85" s="8">
        <f>VZ!J84</f>
        <v>7.8057644928468589E-2</v>
      </c>
      <c r="I85" s="9">
        <f>CMSCA!J84</f>
        <v>-1.5204862628634245E-3</v>
      </c>
      <c r="J85" s="9">
        <f>S!J84</f>
        <v>-2.1713760223784472E-2</v>
      </c>
      <c r="K85" s="9">
        <f>CHTR!J84</f>
        <v>6.0675745364449592E-2</v>
      </c>
      <c r="L85" s="5">
        <f>T!J84</f>
        <v>7.6159534147118443E-2</v>
      </c>
    </row>
    <row r="86" spans="1:12" x14ac:dyDescent="0.35">
      <c r="A86" s="19">
        <v>82</v>
      </c>
      <c r="B86" s="50">
        <v>42944</v>
      </c>
      <c r="C86" s="14">
        <f>AAPL!J85</f>
        <v>3.2734166489994686E-2</v>
      </c>
      <c r="D86" s="9">
        <f>AMZN!J85</f>
        <v>-5.8139679399797271E-2</v>
      </c>
      <c r="E86" s="9">
        <f>NFLX!J85</f>
        <v>-1.906607507261323E-2</v>
      </c>
      <c r="F86" s="9">
        <f>FB!J85</f>
        <v>-1.0913632264535874E-2</v>
      </c>
      <c r="G86" s="9">
        <f>GOOG!J85</f>
        <v>-1.1239584246204202E-2</v>
      </c>
      <c r="H86" s="8">
        <f>VZ!J85</f>
        <v>1.6594409716458296E-2</v>
      </c>
      <c r="I86" s="9">
        <f>CMSCA!J85</f>
        <v>6.8242206886106483E-3</v>
      </c>
      <c r="J86" s="9">
        <f>S!J85</f>
        <v>4.0626853530271102E-2</v>
      </c>
      <c r="K86" s="9">
        <f>CHTR!J85</f>
        <v>4.6334151337186193E-2</v>
      </c>
      <c r="L86" s="5">
        <f>T!J85</f>
        <v>-2.9092032007758048E-2</v>
      </c>
    </row>
    <row r="87" spans="1:12" x14ac:dyDescent="0.35">
      <c r="A87" s="19">
        <v>83</v>
      </c>
      <c r="B87" s="50">
        <v>42951</v>
      </c>
      <c r="C87" s="14">
        <f>AAPL!J86</f>
        <v>-1.6083439228632447E-3</v>
      </c>
      <c r="D87" s="9">
        <f>AMZN!J86</f>
        <v>-3.0869189598020961E-2</v>
      </c>
      <c r="E87" s="9">
        <f>NFLX!J86</f>
        <v>-5.7943106483999307E-2</v>
      </c>
      <c r="F87" s="9">
        <f>FB!J86</f>
        <v>-7.0835858884295564E-3</v>
      </c>
      <c r="G87" s="9">
        <f>GOOG!J86</f>
        <v>-1.7926225298721041E-2</v>
      </c>
      <c r="H87" s="8">
        <f>VZ!J86</f>
        <v>-1.2211655042876137E-2</v>
      </c>
      <c r="I87" s="9">
        <f>CMSCA!J86</f>
        <v>2.5613722046233134E-2</v>
      </c>
      <c r="J87" s="9">
        <f>S!J86</f>
        <v>-6.157647984180814E-2</v>
      </c>
      <c r="K87" s="9">
        <f>CHTR!J86</f>
        <v>3.6735606196121526E-2</v>
      </c>
      <c r="L87" s="5">
        <f>T!J86</f>
        <v>-2.353786310739433E-3</v>
      </c>
    </row>
    <row r="88" spans="1:12" x14ac:dyDescent="0.35">
      <c r="A88" s="19">
        <v>84</v>
      </c>
      <c r="B88" s="50">
        <v>42958</v>
      </c>
      <c r="C88" s="14">
        <f>AAPL!J87</f>
        <v>2.0140335702797416E-2</v>
      </c>
      <c r="D88" s="9">
        <f>AMZN!J87</f>
        <v>3.8070899223827349E-3</v>
      </c>
      <c r="E88" s="9">
        <f>NFLX!J87</f>
        <v>-1.8196982414235122E-2</v>
      </c>
      <c r="F88" s="9">
        <f>FB!J87</f>
        <v>-2.9313532577435468E-3</v>
      </c>
      <c r="G88" s="9">
        <f>GOOG!J87</f>
        <v>4.1139084779788513E-3</v>
      </c>
      <c r="H88" s="8">
        <f>VZ!J87</f>
        <v>-2.7109139047929386E-3</v>
      </c>
      <c r="I88" s="9">
        <f>CMSCA!J87</f>
        <v>-1.1358179951464995E-2</v>
      </c>
      <c r="J88" s="9">
        <f>S!J87</f>
        <v>7.4442031117300462E-3</v>
      </c>
      <c r="K88" s="9">
        <f>CHTR!J87</f>
        <v>-1.3433887570638891E-2</v>
      </c>
      <c r="L88" s="5">
        <f>T!J87</f>
        <v>-1.556975699350247E-2</v>
      </c>
    </row>
    <row r="89" spans="1:12" x14ac:dyDescent="0.35">
      <c r="A89" s="19">
        <v>85</v>
      </c>
      <c r="B89" s="50">
        <v>42965</v>
      </c>
      <c r="C89" s="14">
        <f>AAPL!J88</f>
        <v>8.8923341022672069E-3</v>
      </c>
      <c r="D89" s="9">
        <f>AMZN!J88</f>
        <v>-8.4892407656392676E-3</v>
      </c>
      <c r="E89" s="9">
        <f>NFLX!J88</f>
        <v>1.2207733402150086E-2</v>
      </c>
      <c r="F89" s="9">
        <f>FB!J88</f>
        <v>4.960422408964358E-3</v>
      </c>
      <c r="G89" s="9">
        <f>GOOG!J88</f>
        <v>1.1243117733981997E-2</v>
      </c>
      <c r="H89" s="8">
        <f>VZ!J88</f>
        <v>8.7319437864244991E-3</v>
      </c>
      <c r="I89" s="9">
        <f>CMSCA!J88</f>
        <v>-3.233423530651449E-3</v>
      </c>
      <c r="J89" s="9">
        <f>S!J88</f>
        <v>3.9981097183835065E-2</v>
      </c>
      <c r="K89" s="9">
        <f>CHTR!J88</f>
        <v>-1.0554728176313663E-2</v>
      </c>
      <c r="L89" s="5">
        <f>T!J88</f>
        <v>2.1255338905125112E-3</v>
      </c>
    </row>
    <row r="90" spans="1:12" x14ac:dyDescent="0.35">
      <c r="A90" s="19">
        <v>86</v>
      </c>
      <c r="B90" s="50">
        <v>42972</v>
      </c>
      <c r="C90" s="14">
        <f>AAPL!J89</f>
        <v>2.9265564280773003E-2</v>
      </c>
      <c r="D90" s="9">
        <f>AMZN!J89</f>
        <v>2.9126979958527678E-2</v>
      </c>
      <c r="E90" s="9">
        <f>NFLX!J89</f>
        <v>3.8389977123019052E-2</v>
      </c>
      <c r="F90" s="9">
        <f>FB!J89</f>
        <v>2.4904857446774561E-2</v>
      </c>
      <c r="G90" s="9">
        <f>GOOG!J89</f>
        <v>1.9402834364431323E-2</v>
      </c>
      <c r="H90" s="8">
        <f>VZ!J89</f>
        <v>-7.0628080577992509E-3</v>
      </c>
      <c r="I90" s="9">
        <f>CMSCA!J89</f>
        <v>1.1641004149799333E-2</v>
      </c>
      <c r="J90" s="9">
        <f>S!J89</f>
        <v>-2.0396627907645699E-2</v>
      </c>
      <c r="K90" s="9">
        <f>CHTR!J89</f>
        <v>2.3637435392501967E-2</v>
      </c>
      <c r="L90" s="5">
        <f>T!J89</f>
        <v>-5.8558502815239987E-3</v>
      </c>
    </row>
    <row r="91" spans="1:12" x14ac:dyDescent="0.35">
      <c r="A91" s="19">
        <v>87</v>
      </c>
      <c r="B91" s="50">
        <v>42979</v>
      </c>
      <c r="C91" s="14">
        <f>AAPL!J90</f>
        <v>-1.6848512586941523E-2</v>
      </c>
      <c r="D91" s="9">
        <f>AMZN!J90</f>
        <v>-1.1530253059811319E-3</v>
      </c>
      <c r="E91" s="9">
        <f>NFLX!J90</f>
        <v>2.4258309288006871E-2</v>
      </c>
      <c r="F91" s="9">
        <f>FB!J90</f>
        <v>7.1847227844831947E-3</v>
      </c>
      <c r="G91" s="9">
        <f>GOOG!J90</f>
        <v>-3.6048041976498323E-3</v>
      </c>
      <c r="H91" s="8">
        <f>VZ!J90</f>
        <v>-3.7596004388700949E-2</v>
      </c>
      <c r="I91" s="9">
        <f>CMSCA!J90</f>
        <v>-5.0762081106615738E-2</v>
      </c>
      <c r="J91" s="9">
        <f>S!J90</f>
        <v>-3.4528707544465943E-2</v>
      </c>
      <c r="K91" s="9">
        <f>CHTR!J90</f>
        <v>-7.3031474019699073E-3</v>
      </c>
      <c r="L91" s="5">
        <f>T!J90</f>
        <v>-5.0928054757351467E-2</v>
      </c>
    </row>
    <row r="92" spans="1:12" x14ac:dyDescent="0.35">
      <c r="A92" s="19">
        <v>88</v>
      </c>
      <c r="B92" s="50">
        <v>42986</v>
      </c>
      <c r="C92" s="14">
        <f>AAPL!J91</f>
        <v>-1.8652286292399109E-2</v>
      </c>
      <c r="D92" s="9">
        <f>AMZN!J91</f>
        <v>1.2923221165727694E-2</v>
      </c>
      <c r="E92" s="9">
        <f>NFLX!J91</f>
        <v>2.0076469740953441E-2</v>
      </c>
      <c r="F92" s="9">
        <f>FB!J91</f>
        <v>-1.307511963941726E-2</v>
      </c>
      <c r="G92" s="9">
        <f>GOOG!J91</f>
        <v>-1.1649435921773853E-2</v>
      </c>
      <c r="H92" s="8">
        <f>VZ!J91</f>
        <v>2.0990277009405981E-2</v>
      </c>
      <c r="I92" s="9">
        <f>CMSCA!J91</f>
        <v>-2.6248195789139252E-2</v>
      </c>
      <c r="J92" s="9">
        <f>S!J91</f>
        <v>-2.7991649436868046E-2</v>
      </c>
      <c r="K92" s="9">
        <f>CHTR!J91</f>
        <v>-5.0915601394999302E-2</v>
      </c>
      <c r="L92" s="5">
        <f>T!J91</f>
        <v>2.0022900449769728E-2</v>
      </c>
    </row>
    <row r="93" spans="1:12" x14ac:dyDescent="0.35">
      <c r="A93" s="19">
        <v>89</v>
      </c>
      <c r="B93" s="50">
        <v>42993</v>
      </c>
      <c r="C93" s="14">
        <f>AAPL!J92</f>
        <v>-3.1381905144631808E-2</v>
      </c>
      <c r="D93" s="9">
        <f>AMZN!J92</f>
        <v>-2.8169434473596135E-2</v>
      </c>
      <c r="E93" s="9">
        <f>NFLX!J92</f>
        <v>3.3120035017918777E-2</v>
      </c>
      <c r="F93" s="9">
        <f>FB!J92</f>
        <v>8.7697843193126099E-4</v>
      </c>
      <c r="G93" s="9">
        <f>GOOG!J92</f>
        <v>7.9029105000160745E-3</v>
      </c>
      <c r="H93" s="8">
        <f>VZ!J92</f>
        <v>3.6624933004870942E-2</v>
      </c>
      <c r="I93" s="9">
        <f>CMSCA!J92</f>
        <v>-3.4633213376871253E-3</v>
      </c>
      <c r="J93" s="9">
        <f>S!J92</f>
        <v>3.5491684593414681E-2</v>
      </c>
      <c r="K93" s="9">
        <f>CHTR!J92</f>
        <v>-4.0489638963042793E-2</v>
      </c>
      <c r="L93" s="5">
        <f>T!J92</f>
        <v>5.099042098406107E-2</v>
      </c>
    </row>
    <row r="94" spans="1:12" x14ac:dyDescent="0.35">
      <c r="A94" s="19">
        <v>90</v>
      </c>
      <c r="B94" s="50">
        <v>43000</v>
      </c>
      <c r="C94" s="14">
        <f>AAPL!J93</f>
        <v>-7.1737055480671343E-4</v>
      </c>
      <c r="D94" s="9">
        <f>AMZN!J93</f>
        <v>-8.5891054501992924E-3</v>
      </c>
      <c r="E94" s="9">
        <f>NFLX!J93</f>
        <v>-4.3744129603547302E-2</v>
      </c>
      <c r="F94" s="9">
        <f>FB!J93</f>
        <v>-1.4006849884340419E-2</v>
      </c>
      <c r="G94" s="9">
        <f>GOOG!J93</f>
        <v>1.8119986605562629E-2</v>
      </c>
      <c r="H94" s="8">
        <f>VZ!J93</f>
        <v>9.5578555186635154E-3</v>
      </c>
      <c r="I94" s="9">
        <f>CMSCA!J93</f>
        <v>9.297327904992889E-3</v>
      </c>
      <c r="J94" s="9">
        <f>S!J93</f>
        <v>-3.5491684593414591E-2</v>
      </c>
      <c r="K94" s="9">
        <f>CHTR!J93</f>
        <v>-3.6002659608035641E-4</v>
      </c>
      <c r="L94" s="5">
        <f>T!J93</f>
        <v>2.1227812528830138E-2</v>
      </c>
    </row>
    <row r="95" spans="1:12" x14ac:dyDescent="0.35">
      <c r="A95" s="19">
        <v>91</v>
      </c>
      <c r="B95" s="50">
        <v>43007</v>
      </c>
      <c r="C95" s="14">
        <f>AAPL!J94</f>
        <v>1.3671706589831642E-2</v>
      </c>
      <c r="D95" s="9">
        <f>AMZN!J94</f>
        <v>2.5243257528548901E-2</v>
      </c>
      <c r="E95" s="9">
        <f>NFLX!J94</f>
        <v>7.3028264233644183E-2</v>
      </c>
      <c r="F95" s="9">
        <f>FB!J94</f>
        <v>1.4766329971797831E-2</v>
      </c>
      <c r="G95" s="9">
        <f>GOOG!J94</f>
        <v>2.1319325962760146E-2</v>
      </c>
      <c r="H95" s="8">
        <f>VZ!J94</f>
        <v>7.2594728828512247E-3</v>
      </c>
      <c r="I95" s="9">
        <f>CMSCA!J94</f>
        <v>1.3916533424622297E-2</v>
      </c>
      <c r="J95" s="9">
        <f>S!J94</f>
        <v>-3.2789822822990838E-2</v>
      </c>
      <c r="K95" s="9">
        <f>CHTR!J94</f>
        <v>2.4006487270555158E-2</v>
      </c>
      <c r="L95" s="5">
        <f>T!J94</f>
        <v>1.196695235194134E-2</v>
      </c>
    </row>
    <row r="96" spans="1:12" x14ac:dyDescent="0.35">
      <c r="A96" s="19">
        <v>92</v>
      </c>
      <c r="B96" s="50">
        <v>43014</v>
      </c>
      <c r="C96" s="14">
        <f>AAPL!J95</f>
        <v>3.9179474142859595E-3</v>
      </c>
      <c r="D96" s="9">
        <f>AMZN!J95</f>
        <v>2.0265321599752004E-2</v>
      </c>
      <c r="E96" s="9">
        <f>NFLX!J95</f>
        <v>7.5336781686123058E-3</v>
      </c>
      <c r="F96" s="9">
        <f>FB!J95</f>
        <v>7.620956454746892E-3</v>
      </c>
      <c r="G96" s="9">
        <f>GOOG!J95</f>
        <v>1.8255779160035752E-2</v>
      </c>
      <c r="H96" s="8">
        <f>VZ!J95</f>
        <v>-2.8946139645054582E-2</v>
      </c>
      <c r="I96" s="9">
        <f>CMSCA!J95</f>
        <v>-6.0455546570797387E-2</v>
      </c>
      <c r="J96" s="9">
        <f>S!J95</f>
        <v>-4.9190244190771781E-2</v>
      </c>
      <c r="K96" s="9">
        <f>CHTR!J95</f>
        <v>-3.8630198264747555E-2</v>
      </c>
      <c r="L96" s="5">
        <f>T!J95</f>
        <v>-9.6931168653507482E-2</v>
      </c>
    </row>
    <row r="97" spans="1:12" x14ac:dyDescent="0.35">
      <c r="A97" s="19">
        <v>93</v>
      </c>
      <c r="B97" s="50">
        <v>43021</v>
      </c>
      <c r="C97" s="14">
        <f>AAPL!J96</f>
        <v>-1.2821103089990303E-4</v>
      </c>
      <c r="D97" s="9">
        <f>AMZN!J96</f>
        <v>-1.4410030441890431E-2</v>
      </c>
      <c r="E97" s="9">
        <f>NFLX!J96</f>
        <v>-3.7340946674861023E-3</v>
      </c>
      <c r="F97" s="9">
        <f>FB!J96</f>
        <v>1.1581443697104982E-2</v>
      </c>
      <c r="G97" s="9">
        <f>GOOG!J96</f>
        <v>-3.4275135977476739E-3</v>
      </c>
      <c r="H97" s="8">
        <f>VZ!J96</f>
        <v>2.9555975245082036E-2</v>
      </c>
      <c r="I97" s="9">
        <f>CMSCA!J96</f>
        <v>2.6082432330686967E-2</v>
      </c>
      <c r="J97" s="9">
        <f>S!J96</f>
        <v>-9.8522964430115944E-3</v>
      </c>
      <c r="K97" s="9">
        <f>CHTR!J96</f>
        <v>-1.1422493999984682E-2</v>
      </c>
      <c r="L97" s="5">
        <f>T!J96</f>
        <v>7.727404807630278E-3</v>
      </c>
    </row>
    <row r="98" spans="1:12" x14ac:dyDescent="0.35">
      <c r="A98" s="19">
        <v>94</v>
      </c>
      <c r="B98" s="50">
        <v>43028</v>
      </c>
      <c r="C98" s="14">
        <f>AAPL!J97</f>
        <v>9.126093228033259E-3</v>
      </c>
      <c r="D98" s="9">
        <f>AMZN!J97</f>
        <v>-1.4476723095634077E-2</v>
      </c>
      <c r="E98" s="9">
        <f>NFLX!J97</f>
        <v>4.0990930297026787E-4</v>
      </c>
      <c r="F98" s="9">
        <f>FB!J97</f>
        <v>-2.2771011785038341E-2</v>
      </c>
      <c r="G98" s="9">
        <f>GOOG!J97</f>
        <v>-1.2151353586278814E-2</v>
      </c>
      <c r="H98" s="8">
        <f>VZ!J97</f>
        <v>-6.5239317172941774E-3</v>
      </c>
      <c r="I98" s="9">
        <f>CMSCA!J97</f>
        <v>-1.7220579995839036E-2</v>
      </c>
      <c r="J98" s="9">
        <f>S!J97</f>
        <v>-9.950330853168092E-3</v>
      </c>
      <c r="K98" s="9">
        <f>CHTR!J97</f>
        <v>-0.10603373012472758</v>
      </c>
      <c r="L98" s="5">
        <f>T!J97</f>
        <v>-5.7966278383213853E-2</v>
      </c>
    </row>
    <row r="99" spans="1:12" x14ac:dyDescent="0.35">
      <c r="A99" s="19">
        <v>95</v>
      </c>
      <c r="B99" s="50">
        <v>43035</v>
      </c>
      <c r="C99" s="14">
        <f>AAPL!J98</f>
        <v>6.5764625777953709E-2</v>
      </c>
      <c r="D99" s="9">
        <f>AMZN!J98</f>
        <v>0.1179989468848499</v>
      </c>
      <c r="E99" s="9">
        <f>NFLX!J98</f>
        <v>2.083567049878875E-2</v>
      </c>
      <c r="F99" s="9">
        <f>FB!J98</f>
        <v>4.7441268544123359E-2</v>
      </c>
      <c r="G99" s="9">
        <f>GOOG!J98</f>
        <v>5.3081774102568056E-2</v>
      </c>
      <c r="H99" s="8">
        <f>VZ!J98</f>
        <v>-2.9685693493655338E-2</v>
      </c>
      <c r="I99" s="9">
        <f>CMSCA!J98</f>
        <v>-3.136634633071101E-2</v>
      </c>
      <c r="J99" s="9">
        <f>S!J98</f>
        <v>-8.4935610805785378E-2</v>
      </c>
      <c r="K99" s="9">
        <f>CHTR!J98</f>
        <v>6.5379941183416918E-2</v>
      </c>
      <c r="L99" s="5">
        <f>T!J98</f>
        <v>-1.5258357039853654E-2</v>
      </c>
    </row>
    <row r="100" spans="1:12" x14ac:dyDescent="0.35">
      <c r="A100" s="19">
        <v>96</v>
      </c>
      <c r="B100" s="50">
        <v>43042</v>
      </c>
      <c r="C100" s="14">
        <f>AAPL!J99</f>
        <v>4.5183441413235E-2</v>
      </c>
      <c r="D100" s="9">
        <f>AMZN!J99</f>
        <v>3.1405674942175631E-2</v>
      </c>
      <c r="E100" s="9">
        <f>NFLX!J99</f>
        <v>-2.7569077227789056E-2</v>
      </c>
      <c r="F100" s="9">
        <f>FB!J99</f>
        <v>2.121629956354466E-3</v>
      </c>
      <c r="G100" s="9">
        <f>GOOG!J99</f>
        <v>5.5231019747698897E-3</v>
      </c>
      <c r="H100" s="8">
        <f>VZ!J99</f>
        <v>-5.1670381755568047E-2</v>
      </c>
      <c r="I100" s="9">
        <f>CMSCA!J99</f>
        <v>3.9330140961946217E-2</v>
      </c>
      <c r="J100" s="9">
        <f>S!J99</f>
        <v>-4.1275700332231553E-2</v>
      </c>
      <c r="K100" s="9">
        <f>CHTR!J99</f>
        <v>1.0429366892228344E-2</v>
      </c>
      <c r="L100" s="5">
        <f>T!J99</f>
        <v>2.4714752238472287E-2</v>
      </c>
    </row>
    <row r="101" spans="1:12" x14ac:dyDescent="0.35">
      <c r="A101" s="19">
        <v>97</v>
      </c>
      <c r="B101" s="50">
        <v>43049</v>
      </c>
      <c r="C101" s="14">
        <f>AAPL!J100</f>
        <v>-2.7553762835510729E-2</v>
      </c>
      <c r="D101" s="9">
        <f>AMZN!J100</f>
        <v>7.2008445929427952E-3</v>
      </c>
      <c r="E101" s="9">
        <f>NFLX!J100</f>
        <v>8.2689721334389E-3</v>
      </c>
      <c r="F101" s="9">
        <f>FB!J100</f>
        <v>1.6160554148682907E-3</v>
      </c>
      <c r="G101" s="9">
        <f>GOOG!J100</f>
        <v>1.2016805667397986E-3</v>
      </c>
      <c r="H101" s="8">
        <f>VZ!J100</f>
        <v>-6.678508225817407E-3</v>
      </c>
      <c r="I101" s="9">
        <f>CMSCA!J100</f>
        <v>1.3853187898488162E-2</v>
      </c>
      <c r="J101" s="9">
        <f>S!J100</f>
        <v>1.288262583101361E-2</v>
      </c>
      <c r="K101" s="9">
        <f>CHTR!J100</f>
        <v>-1.6719918999711495E-3</v>
      </c>
      <c r="L101" s="5">
        <f>T!J100</f>
        <v>1.5178352269527831E-2</v>
      </c>
    </row>
    <row r="102" spans="1:12" x14ac:dyDescent="0.35">
      <c r="A102" s="19">
        <v>98</v>
      </c>
      <c r="B102" s="50">
        <v>43056</v>
      </c>
      <c r="C102" s="14">
        <f>AAPL!J101</f>
        <v>2.5897653298467743E-2</v>
      </c>
      <c r="D102" s="9">
        <f>AMZN!J101</f>
        <v>1.6455924677952653E-2</v>
      </c>
      <c r="E102" s="9">
        <f>NFLX!J101</f>
        <v>4.1345131804134102E-3</v>
      </c>
      <c r="F102" s="9">
        <f>FB!J101</f>
        <v>7.102060767569379E-3</v>
      </c>
      <c r="G102" s="9">
        <f>GOOG!J101</f>
        <v>3.345449554001997E-3</v>
      </c>
      <c r="H102" s="8">
        <f>VZ!J101</f>
        <v>5.0734635163980503E-2</v>
      </c>
      <c r="I102" s="9">
        <f>CMSCA!J101</f>
        <v>-1.7964520528551103E-2</v>
      </c>
      <c r="J102" s="9">
        <f>S!J101</f>
        <v>-1.6129381929883529E-2</v>
      </c>
      <c r="K102" s="9">
        <f>CHTR!J101</f>
        <v>-1.8847842150581991E-2</v>
      </c>
      <c r="L102" s="5">
        <f>T!J101</f>
        <v>1.0087882450017892E-2</v>
      </c>
    </row>
    <row r="103" spans="1:12" x14ac:dyDescent="0.35">
      <c r="A103" s="19">
        <v>99</v>
      </c>
      <c r="B103" s="50">
        <v>43063</v>
      </c>
      <c r="C103" s="14">
        <f>AAPL!J102</f>
        <v>-1.7935378167644855E-2</v>
      </c>
      <c r="D103" s="9">
        <f>AMZN!J102</f>
        <v>1.7652202914282208E-2</v>
      </c>
      <c r="E103" s="9">
        <f>NFLX!J102</f>
        <v>-4.5540584875762451E-2</v>
      </c>
      <c r="F103" s="9">
        <f>FB!J102</f>
        <v>-2.0612388049218774E-2</v>
      </c>
      <c r="G103" s="9">
        <f>GOOG!J102</f>
        <v>-1.4144496173970128E-2</v>
      </c>
      <c r="H103" s="8">
        <f>VZ!J102</f>
        <v>7.7393459418654942E-2</v>
      </c>
      <c r="I103" s="9">
        <f>CMSCA!J102</f>
        <v>3.0563566245963035E-2</v>
      </c>
      <c r="J103" s="9">
        <f>S!J102</f>
        <v>-2.6360669691068508E-2</v>
      </c>
      <c r="K103" s="9">
        <f>CHTR!J102</f>
        <v>-2.4407698570282004E-2</v>
      </c>
      <c r="L103" s="5">
        <f>T!J102</f>
        <v>4.2392414032785979E-2</v>
      </c>
    </row>
    <row r="104" spans="1:12" x14ac:dyDescent="0.35">
      <c r="A104" s="19">
        <v>100</v>
      </c>
      <c r="B104" s="50">
        <v>43070</v>
      </c>
      <c r="C104" s="14">
        <f>AAPL!J103</f>
        <v>-1.483158121545162E-2</v>
      </c>
      <c r="D104" s="9">
        <f>AMZN!J103</f>
        <v>-1.451741342554322E-2</v>
      </c>
      <c r="E104" s="9">
        <f>NFLX!J103</f>
        <v>-1.2769125729535185E-2</v>
      </c>
      <c r="F104" s="9">
        <f>FB!J103</f>
        <v>1.6568195328318481E-2</v>
      </c>
      <c r="G104" s="9">
        <f>GOOG!J103</f>
        <v>9.2773606293096549E-3</v>
      </c>
      <c r="H104" s="8">
        <f>VZ!J103</f>
        <v>-9.2785190222856237E-3</v>
      </c>
      <c r="I104" s="9">
        <f>CMSCA!J103</f>
        <v>9.2801346744944193E-3</v>
      </c>
      <c r="J104" s="9">
        <f>S!J103</f>
        <v>-9.2642622370544409E-2</v>
      </c>
      <c r="K104" s="9">
        <f>CHTR!J103</f>
        <v>-3.0394386942584183E-3</v>
      </c>
      <c r="L104" s="5">
        <f>T!J103</f>
        <v>-5.7891856476604865E-3</v>
      </c>
    </row>
    <row r="105" spans="1:12" x14ac:dyDescent="0.35">
      <c r="A105" s="19">
        <v>101</v>
      </c>
      <c r="B105" s="50">
        <v>43077</v>
      </c>
      <c r="C105" s="14">
        <f>AAPL!J104</f>
        <v>1.6982278079985494E-2</v>
      </c>
      <c r="D105" s="9">
        <f>AMZN!J104</f>
        <v>1.2399182605225925E-2</v>
      </c>
      <c r="E105" s="9">
        <f>NFLX!J104</f>
        <v>2.3269280535263642E-2</v>
      </c>
      <c r="F105" s="9">
        <f>FB!J104</f>
        <v>-9.762161646878079E-3</v>
      </c>
      <c r="G105" s="9">
        <f>GOOG!J104</f>
        <v>1.7518975531835741E-2</v>
      </c>
      <c r="H105" s="8">
        <f>VZ!J104</f>
        <v>3.7373043077817629E-2</v>
      </c>
      <c r="I105" s="9">
        <f>CMSCA!J104</f>
        <v>3.1946632409128005E-2</v>
      </c>
      <c r="J105" s="9">
        <f>S!J104</f>
        <v>3.0660652394785232E-2</v>
      </c>
      <c r="K105" s="9">
        <f>CHTR!J104</f>
        <v>1.0582732293258344E-2</v>
      </c>
      <c r="L105" s="5">
        <f>T!J104</f>
        <v>4.2490598666677794E-2</v>
      </c>
    </row>
    <row r="106" spans="1:12" x14ac:dyDescent="0.35">
      <c r="A106" s="19">
        <v>102</v>
      </c>
      <c r="B106" s="50">
        <v>43084</v>
      </c>
      <c r="C106" s="14">
        <f>AAPL!J105</f>
        <v>1.6070351503724104E-2</v>
      </c>
      <c r="D106" s="9">
        <f>AMZN!J105</f>
        <v>4.2570944759433489E-4</v>
      </c>
      <c r="E106" s="9">
        <f>NFLX!J105</f>
        <v>-4.9712039412237148E-3</v>
      </c>
      <c r="F106" s="9">
        <f>FB!J105</f>
        <v>-5.2832969711461711E-3</v>
      </c>
      <c r="G106" s="9">
        <f>GOOG!J105</f>
        <v>1.3707255388114171E-2</v>
      </c>
      <c r="H106" s="8">
        <f>VZ!J105</f>
        <v>1.2719626547102809E-2</v>
      </c>
      <c r="I106" s="9">
        <f>CMSCA!J105</f>
        <v>4.2293333907951154E-2</v>
      </c>
      <c r="J106" s="9">
        <f>S!J105</f>
        <v>-1.777778245999272E-3</v>
      </c>
      <c r="K106" s="9">
        <f>CHTR!J105</f>
        <v>1.2877687807276666E-2</v>
      </c>
      <c r="L106" s="5">
        <f>T!J105</f>
        <v>2.975935782332096E-2</v>
      </c>
    </row>
    <row r="107" spans="1:12" x14ac:dyDescent="0.35">
      <c r="A107" s="19">
        <v>103</v>
      </c>
      <c r="B107" s="50">
        <v>43091</v>
      </c>
      <c r="C107" s="14">
        <f>AAPL!J106</f>
        <v>-2.2711791529124534E-2</v>
      </c>
      <c r="D107" s="9">
        <f>AMZN!J106</f>
        <v>9.6067138923195301E-3</v>
      </c>
      <c r="E107" s="9">
        <f>NFLX!J106</f>
        <v>2.1452121926424088E-2</v>
      </c>
      <c r="F107" s="9">
        <f>FB!J106</f>
        <v>2.6451376348756365E-3</v>
      </c>
      <c r="G107" s="9">
        <f>GOOG!J106</f>
        <v>-1.4670411708220711E-2</v>
      </c>
      <c r="H107" s="8">
        <f>VZ!J106</f>
        <v>7.8918472429977942E-3</v>
      </c>
      <c r="I107" s="9">
        <f>CMSCA!J106</f>
        <v>-1.2823836073091358E-2</v>
      </c>
      <c r="J107" s="9">
        <f>S!J106</f>
        <v>5.0314167512407228E-2</v>
      </c>
      <c r="K107" s="9">
        <f>CHTR!J106</f>
        <v>1.5172346409493165E-2</v>
      </c>
      <c r="L107" s="5">
        <f>T!J106</f>
        <v>7.6864217096187402E-3</v>
      </c>
    </row>
    <row r="108" spans="1:12" ht="16" thickBot="1" x14ac:dyDescent="0.4">
      <c r="A108" s="37">
        <v>104</v>
      </c>
      <c r="B108" s="51">
        <v>43098</v>
      </c>
      <c r="C108" s="48">
        <f>AAPL!J107</f>
        <v>-1.0872582265622051E-2</v>
      </c>
      <c r="D108" s="11">
        <f>AMZN!J107</f>
        <v>-1.4119963891219722E-2</v>
      </c>
      <c r="E108" s="11">
        <f>NFLX!J107</f>
        <v>-3.8994510778642068E-3</v>
      </c>
      <c r="F108" s="11">
        <f>FB!J107</f>
        <v>-8.2397383582055814E-3</v>
      </c>
      <c r="G108" s="11">
        <f>GOOG!J107</f>
        <v>-1.6614544175446418E-3</v>
      </c>
      <c r="H108" s="10">
        <f>VZ!J107</f>
        <v>-9.4020969419281834E-3</v>
      </c>
      <c r="I108" s="11">
        <f>CMSCA!J107</f>
        <v>-5.9746961695811597E-3</v>
      </c>
      <c r="J108" s="11">
        <f>S!J107</f>
        <v>-3.3898337545115397E-3</v>
      </c>
      <c r="K108" s="11">
        <f>CHTR!J107</f>
        <v>-6.1425675139239154E-3</v>
      </c>
      <c r="L108" s="6">
        <f>T!J107</f>
        <v>-7.6864217096187949E-3</v>
      </c>
    </row>
    <row r="109" spans="1:12" ht="16" thickBot="1" x14ac:dyDescent="0.4"/>
    <row r="110" spans="1:12" x14ac:dyDescent="0.35">
      <c r="A110" s="105" t="s">
        <v>98</v>
      </c>
      <c r="B110" s="106"/>
      <c r="C110" s="17">
        <f>AVERAGE(C5:C108)</f>
        <v>5.7710801970794348E-3</v>
      </c>
      <c r="D110" s="17">
        <f t="shared" ref="D110:L110" si="0">AVERAGE(D5:D108)</f>
        <v>6.2906703147480366E-3</v>
      </c>
      <c r="E110" s="17">
        <f t="shared" si="0"/>
        <v>4.963349689439807E-3</v>
      </c>
      <c r="F110" s="17">
        <f t="shared" si="0"/>
        <v>5.6629179146521682E-3</v>
      </c>
      <c r="G110" s="17">
        <f t="shared" si="0"/>
        <v>3.5098454068860563E-3</v>
      </c>
      <c r="H110" s="17">
        <f t="shared" si="0"/>
        <v>2.383526949576852E-3</v>
      </c>
      <c r="I110" s="17">
        <f t="shared" si="0"/>
        <v>4.211721796435591E-3</v>
      </c>
      <c r="J110" s="17">
        <f t="shared" si="0"/>
        <v>5.4259197291011592E-3</v>
      </c>
      <c r="K110" s="17">
        <f t="shared" si="0"/>
        <v>6.3467831857270162E-3</v>
      </c>
      <c r="L110" s="18">
        <f t="shared" si="0"/>
        <v>2.375174232291684E-3</v>
      </c>
    </row>
    <row r="111" spans="1:12" x14ac:dyDescent="0.35">
      <c r="A111" s="107" t="s">
        <v>97</v>
      </c>
      <c r="B111" s="108"/>
      <c r="C111" s="9">
        <f>STDEV(C5:C108)</f>
        <v>2.810120026136384E-2</v>
      </c>
      <c r="D111" s="9">
        <f t="shared" ref="D111:L111" si="1">STDEV(D5:D108)</f>
        <v>3.5320244230656134E-2</v>
      </c>
      <c r="E111" s="9">
        <f t="shared" si="1"/>
        <v>4.8628049914353683E-2</v>
      </c>
      <c r="F111" s="9">
        <f t="shared" si="1"/>
        <v>2.7621402692126682E-2</v>
      </c>
      <c r="G111" s="9">
        <f t="shared" si="1"/>
        <v>2.3012916170238342E-2</v>
      </c>
      <c r="H111" s="9">
        <f t="shared" si="1"/>
        <v>2.5047569117503447E-2</v>
      </c>
      <c r="I111" s="9">
        <f t="shared" si="1"/>
        <v>2.3721796166693183E-2</v>
      </c>
      <c r="J111" s="9">
        <f t="shared" si="1"/>
        <v>7.0848333782411996E-2</v>
      </c>
      <c r="K111" s="9">
        <f t="shared" si="1"/>
        <v>3.3783216608429992E-2</v>
      </c>
      <c r="L111" s="5">
        <f t="shared" si="1"/>
        <v>2.4872053015675587E-2</v>
      </c>
    </row>
    <row r="112" spans="1:12" ht="16" thickBot="1" x14ac:dyDescent="0.4">
      <c r="A112" s="95" t="s">
        <v>99</v>
      </c>
      <c r="B112" s="96"/>
      <c r="C112" s="11">
        <f>VAR(C5:C108)</f>
        <v>7.8967745612927521E-4</v>
      </c>
      <c r="D112" s="11">
        <f t="shared" ref="D112:F112" si="2">VAR(D5:D108)</f>
        <v>1.2475196525131981E-3</v>
      </c>
      <c r="E112" s="11">
        <f t="shared" si="2"/>
        <v>2.3646872384728733E-3</v>
      </c>
      <c r="F112" s="11">
        <f t="shared" si="2"/>
        <v>7.6294188668062307E-4</v>
      </c>
      <c r="G112" s="11">
        <f>VAR(G5:G108)</f>
        <v>5.2959431065841738E-4</v>
      </c>
      <c r="H112" s="11">
        <f t="shared" ref="H112:K112" si="3">VAR(H5:H108)</f>
        <v>6.2738071869611236E-4</v>
      </c>
      <c r="I112" s="11">
        <f t="shared" si="3"/>
        <v>5.6272361337413946E-4</v>
      </c>
      <c r="J112" s="11">
        <f t="shared" si="3"/>
        <v>5.0194863997440609E-3</v>
      </c>
      <c r="K112" s="11">
        <f t="shared" si="3"/>
        <v>1.1413057244121002E-3</v>
      </c>
      <c r="L112" s="6">
        <f>VAR(L5:L108)</f>
        <v>6.1861902121457713E-4</v>
      </c>
    </row>
    <row r="113" spans="1:12" ht="16" thickBot="1" x14ac:dyDescent="0.4"/>
    <row r="114" spans="1:12" ht="16" thickBot="1" x14ac:dyDescent="0.4">
      <c r="A114" s="90" t="s">
        <v>100</v>
      </c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1"/>
    </row>
    <row r="115" spans="1:12" ht="16" thickBot="1" x14ac:dyDescent="0.4">
      <c r="A115" s="24" t="s">
        <v>32</v>
      </c>
      <c r="B115" s="13" t="s">
        <v>22</v>
      </c>
      <c r="C115" s="12" t="s">
        <v>33</v>
      </c>
      <c r="D115" s="12" t="s">
        <v>64</v>
      </c>
      <c r="E115" s="12" t="s">
        <v>65</v>
      </c>
      <c r="F115" s="12" t="s">
        <v>66</v>
      </c>
      <c r="G115" s="12" t="s">
        <v>67</v>
      </c>
      <c r="H115" s="80" t="s">
        <v>135</v>
      </c>
      <c r="I115" s="82" t="s">
        <v>136</v>
      </c>
      <c r="J115" s="82" t="s">
        <v>137</v>
      </c>
      <c r="K115" s="82" t="s">
        <v>138</v>
      </c>
      <c r="L115" s="81" t="s">
        <v>139</v>
      </c>
    </row>
    <row r="116" spans="1:12" x14ac:dyDescent="0.35">
      <c r="A116" s="19">
        <v>1</v>
      </c>
      <c r="B116" s="50">
        <v>42377</v>
      </c>
      <c r="C116" s="14">
        <f>C5-C$110</f>
        <v>2.5562707384747793E-2</v>
      </c>
      <c r="D116" s="14">
        <f t="shared" ref="D116:L116" si="4">D5-D$110</f>
        <v>-3.1172467492854655E-2</v>
      </c>
      <c r="E116" s="14">
        <f t="shared" si="4"/>
        <v>-7.2672629159552943E-2</v>
      </c>
      <c r="F116" s="14">
        <f t="shared" si="4"/>
        <v>-1.0778062320624896E-3</v>
      </c>
      <c r="G116" s="14">
        <f t="shared" si="4"/>
        <v>-1.9706109700972679E-2</v>
      </c>
      <c r="H116" s="14">
        <f t="shared" si="4"/>
        <v>9.6614199740444875E-4</v>
      </c>
      <c r="I116" s="14">
        <f t="shared" si="4"/>
        <v>1.2713025528995258E-2</v>
      </c>
      <c r="J116" s="14">
        <f t="shared" si="4"/>
        <v>-5.4365348769323071E-2</v>
      </c>
      <c r="K116" s="14">
        <f t="shared" si="4"/>
        <v>-1.397824179061926E-2</v>
      </c>
      <c r="L116" s="35">
        <f t="shared" si="4"/>
        <v>3.4900208265151479E-2</v>
      </c>
    </row>
    <row r="117" spans="1:12" x14ac:dyDescent="0.35">
      <c r="A117" s="19">
        <v>2</v>
      </c>
      <c r="B117" s="50">
        <v>42384</v>
      </c>
      <c r="C117" s="14">
        <f t="shared" ref="C117:G180" si="5">C6-C$110</f>
        <v>-3.866117018424018E-2</v>
      </c>
      <c r="D117" s="14">
        <f t="shared" si="5"/>
        <v>-3.708021172992991E-2</v>
      </c>
      <c r="E117" s="14">
        <f t="shared" si="5"/>
        <v>-4.9954463407054471E-2</v>
      </c>
      <c r="F117" s="14">
        <f t="shared" si="5"/>
        <v>-4.9403322503517089E-2</v>
      </c>
      <c r="G117" s="14">
        <f t="shared" si="5"/>
        <v>-1.4950041677287973E-2</v>
      </c>
      <c r="H117" s="14">
        <f t="shared" ref="H117:L117" si="6">H6-H$110</f>
        <v>1.965834923409638E-2</v>
      </c>
      <c r="I117" s="14">
        <f t="shared" si="6"/>
        <v>-1.7561018893431493E-2</v>
      </c>
      <c r="J117" s="14">
        <f t="shared" si="6"/>
        <v>-0.24915610465169932</v>
      </c>
      <c r="K117" s="14">
        <f t="shared" si="6"/>
        <v>-2.3084071385025117E-2</v>
      </c>
      <c r="L117" s="35">
        <f t="shared" si="6"/>
        <v>4.5977309524381782E-3</v>
      </c>
    </row>
    <row r="118" spans="1:12" x14ac:dyDescent="0.35">
      <c r="A118" s="19">
        <v>3</v>
      </c>
      <c r="B118" s="50">
        <v>42391</v>
      </c>
      <c r="C118" s="14">
        <f t="shared" si="5"/>
        <v>-2.8987634267894136E-2</v>
      </c>
      <c r="D118" s="14">
        <f t="shared" si="5"/>
        <v>9.348046247879592E-2</v>
      </c>
      <c r="E118" s="14">
        <f t="shared" si="5"/>
        <v>-8.5714600143129219E-2</v>
      </c>
      <c r="F118" s="14">
        <f t="shared" si="5"/>
        <v>0.14169813348451382</v>
      </c>
      <c r="G118" s="14">
        <f t="shared" si="5"/>
        <v>3.039830262280916E-2</v>
      </c>
      <c r="H118" s="14">
        <f t="shared" ref="H118:L118" si="7">H7-H$110</f>
        <v>6.382958501173272E-2</v>
      </c>
      <c r="I118" s="14">
        <f t="shared" si="7"/>
        <v>-8.0853187271442018E-3</v>
      </c>
      <c r="J118" s="14">
        <f t="shared" si="7"/>
        <v>0.193424939016064</v>
      </c>
      <c r="K118" s="14">
        <f t="shared" si="7"/>
        <v>-1.9116037609812554E-2</v>
      </c>
      <c r="L118" s="35">
        <f t="shared" si="7"/>
        <v>2.5883913362404164E-2</v>
      </c>
    </row>
    <row r="119" spans="1:12" x14ac:dyDescent="0.35">
      <c r="A119" s="19">
        <v>4</v>
      </c>
      <c r="B119" s="50">
        <v>42398</v>
      </c>
      <c r="C119" s="14">
        <f t="shared" si="5"/>
        <v>2.0555896924566174E-2</v>
      </c>
      <c r="D119" s="14">
        <f t="shared" si="5"/>
        <v>-0.17584752395616229</v>
      </c>
      <c r="E119" s="14">
        <f t="shared" si="5"/>
        <v>-5.602815737809453E-2</v>
      </c>
      <c r="F119" s="14">
        <f t="shared" si="5"/>
        <v>6.9055262771755572E-3</v>
      </c>
      <c r="G119" s="14">
        <f t="shared" si="5"/>
        <v>-3.5410382182804574E-2</v>
      </c>
      <c r="H119" s="14">
        <f t="shared" ref="H119:L119" si="8">H8-H$110</f>
        <v>2.6178269370746902E-2</v>
      </c>
      <c r="I119" s="14">
        <f t="shared" si="8"/>
        <v>6.8826521734993679E-2</v>
      </c>
      <c r="J119" s="14">
        <f t="shared" si="8"/>
        <v>-8.0290798693275031E-2</v>
      </c>
      <c r="K119" s="14">
        <f t="shared" si="8"/>
        <v>1.2599887613207458E-2</v>
      </c>
      <c r="L119" s="35">
        <f t="shared" si="8"/>
        <v>2.5381279298193657E-2</v>
      </c>
    </row>
    <row r="120" spans="1:12" x14ac:dyDescent="0.35">
      <c r="A120" s="19">
        <v>5</v>
      </c>
      <c r="B120" s="50">
        <v>42405</v>
      </c>
      <c r="C120" s="14">
        <f t="shared" si="5"/>
        <v>-3.0839971262354243E-2</v>
      </c>
      <c r="D120" s="14">
        <f t="shared" si="5"/>
        <v>-6.8690731732043597E-2</v>
      </c>
      <c r="E120" s="14">
        <f t="shared" si="5"/>
        <v>-4.3136802682467085E-2</v>
      </c>
      <c r="F120" s="14">
        <f t="shared" si="5"/>
        <v>-8.6497808847629643E-2</v>
      </c>
      <c r="G120" s="14">
        <f t="shared" si="5"/>
        <v>-3.9312198601408339E-2</v>
      </c>
      <c r="H120" s="14">
        <f t="shared" ref="H120:L120" si="9">H9-H$110</f>
        <v>-2.3221776251940003E-2</v>
      </c>
      <c r="I120" s="14">
        <f t="shared" si="9"/>
        <v>-4.2203150209233632E-2</v>
      </c>
      <c r="J120" s="14">
        <f t="shared" si="9"/>
        <v>-0.10960927221391267</v>
      </c>
      <c r="K120" s="14">
        <f t="shared" si="9"/>
        <v>-7.2850093864805759E-2</v>
      </c>
      <c r="L120" s="35">
        <f t="shared" si="9"/>
        <v>-1.1173644820525058E-2</v>
      </c>
    </row>
    <row r="121" spans="1:12" x14ac:dyDescent="0.35">
      <c r="A121" s="19">
        <v>6</v>
      </c>
      <c r="B121" s="50">
        <v>42412</v>
      </c>
      <c r="C121" s="14">
        <f t="shared" si="5"/>
        <v>2.1183572707951397E-2</v>
      </c>
      <c r="D121" s="14">
        <f t="shared" si="5"/>
        <v>3.48885169594981E-2</v>
      </c>
      <c r="E121" s="14">
        <f t="shared" si="5"/>
        <v>4.1867194140576672E-2</v>
      </c>
      <c r="F121" s="14">
        <f t="shared" si="5"/>
        <v>9.5286972759237414E-3</v>
      </c>
      <c r="G121" s="14">
        <f t="shared" si="5"/>
        <v>1.7121678164483293E-2</v>
      </c>
      <c r="H121" s="14">
        <f t="shared" ref="H121:L121" si="10">H10-H$110</f>
        <v>2.851698781974854E-2</v>
      </c>
      <c r="I121" s="14">
        <f t="shared" si="10"/>
        <v>1.8372203576094814E-2</v>
      </c>
      <c r="J121" s="14">
        <f t="shared" si="10"/>
        <v>0.1801582826996698</v>
      </c>
      <c r="K121" s="14">
        <f t="shared" si="10"/>
        <v>6.8566821148042842E-2</v>
      </c>
      <c r="L121" s="35">
        <f t="shared" si="10"/>
        <v>1.8937197224617293E-2</v>
      </c>
    </row>
    <row r="122" spans="1:12" x14ac:dyDescent="0.35">
      <c r="A122" s="19">
        <v>7</v>
      </c>
      <c r="B122" s="50">
        <v>42419</v>
      </c>
      <c r="C122" s="14">
        <f t="shared" si="5"/>
        <v>-5.9028679562643689E-4</v>
      </c>
      <c r="D122" s="14">
        <f t="shared" si="5"/>
        <v>4.9549457825461135E-2</v>
      </c>
      <c r="E122" s="14">
        <f t="shared" si="5"/>
        <v>3.8714558908048938E-2</v>
      </c>
      <c r="F122" s="14">
        <f t="shared" si="5"/>
        <v>3.7834522118925767E-2</v>
      </c>
      <c r="G122" s="14">
        <f t="shared" si="5"/>
        <v>8.4638193380132398E-3</v>
      </c>
      <c r="H122" s="14">
        <f t="shared" ref="H122:L122" si="11">H11-H$110</f>
        <v>9.4825107264636353E-4</v>
      </c>
      <c r="I122" s="14">
        <f t="shared" si="11"/>
        <v>1.6678002223314753E-2</v>
      </c>
      <c r="J122" s="14">
        <f t="shared" si="11"/>
        <v>-5.4259197291011592E-3</v>
      </c>
      <c r="K122" s="14">
        <f t="shared" si="11"/>
        <v>5.6212296384435916E-2</v>
      </c>
      <c r="L122" s="35">
        <f t="shared" si="11"/>
        <v>7.8454012267751699E-3</v>
      </c>
    </row>
    <row r="123" spans="1:12" x14ac:dyDescent="0.35">
      <c r="A123" s="19">
        <v>8</v>
      </c>
      <c r="B123" s="50">
        <v>42426</v>
      </c>
      <c r="C123" s="14">
        <f t="shared" si="5"/>
        <v>4.2053936622612517E-2</v>
      </c>
      <c r="D123" s="14">
        <f t="shared" si="5"/>
        <v>3.3162047865810416E-2</v>
      </c>
      <c r="E123" s="14">
        <f t="shared" si="5"/>
        <v>3.03723541846227E-2</v>
      </c>
      <c r="F123" s="14">
        <f t="shared" si="5"/>
        <v>8.2128111320489139E-3</v>
      </c>
      <c r="G123" s="14">
        <f t="shared" si="5"/>
        <v>5.8966887342879583E-3</v>
      </c>
      <c r="H123" s="14">
        <f t="shared" ref="H123:L123" si="12">H12-H$110</f>
        <v>1.2762314735045873E-2</v>
      </c>
      <c r="I123" s="14">
        <f t="shared" si="12"/>
        <v>1.9259150098817637E-2</v>
      </c>
      <c r="J123" s="14">
        <f t="shared" si="12"/>
        <v>0.25919087979168376</v>
      </c>
      <c r="K123" s="14">
        <f t="shared" si="12"/>
        <v>-2.910794882803431E-3</v>
      </c>
      <c r="L123" s="35">
        <f t="shared" si="12"/>
        <v>1.4079658391412512E-2</v>
      </c>
    </row>
    <row r="124" spans="1:12" x14ac:dyDescent="0.35">
      <c r="A124" s="19">
        <v>9</v>
      </c>
      <c r="B124" s="50">
        <v>42433</v>
      </c>
      <c r="C124" s="14">
        <f t="shared" si="5"/>
        <v>-9.0277158855249003E-3</v>
      </c>
      <c r="D124" s="14">
        <f t="shared" si="5"/>
        <v>-3.8957550050697065E-2</v>
      </c>
      <c r="E124" s="14">
        <f t="shared" si="5"/>
        <v>-1.0800828471712765E-2</v>
      </c>
      <c r="F124" s="14">
        <f t="shared" si="5"/>
        <v>-2.6502786719003975E-2</v>
      </c>
      <c r="G124" s="14">
        <f t="shared" si="5"/>
        <v>-2.9485027371449367E-3</v>
      </c>
      <c r="H124" s="14">
        <f t="shared" ref="H124:L124" si="13">H13-H$110</f>
        <v>5.86918302969997E-3</v>
      </c>
      <c r="I124" s="14">
        <f t="shared" si="13"/>
        <v>-3.0419965353484048E-2</v>
      </c>
      <c r="J124" s="14">
        <f t="shared" si="13"/>
        <v>-7.5312047193267603E-2</v>
      </c>
      <c r="K124" s="14">
        <f t="shared" si="13"/>
        <v>9.2240920886858986E-4</v>
      </c>
      <c r="L124" s="35">
        <f t="shared" si="13"/>
        <v>6.0128006381379969E-3</v>
      </c>
    </row>
    <row r="125" spans="1:12" x14ac:dyDescent="0.35">
      <c r="A125" s="19">
        <v>10</v>
      </c>
      <c r="B125" s="50">
        <v>42440</v>
      </c>
      <c r="C125" s="14">
        <f t="shared" si="5"/>
        <v>3.8977256798937286E-2</v>
      </c>
      <c r="D125" s="14">
        <f t="shared" si="5"/>
        <v>-5.3786125205754253E-3</v>
      </c>
      <c r="E125" s="14">
        <f t="shared" si="5"/>
        <v>1.8987460043565545E-2</v>
      </c>
      <c r="F125" s="14">
        <f t="shared" si="5"/>
        <v>2.8232394767781173E-2</v>
      </c>
      <c r="G125" s="14">
        <f t="shared" si="5"/>
        <v>3.090692713362661E-2</v>
      </c>
      <c r="H125" s="14">
        <f t="shared" ref="H125:L125" si="14">H14-H$110</f>
        <v>2.2346361477340603E-2</v>
      </c>
      <c r="I125" s="14">
        <f t="shared" si="14"/>
        <v>3.5753231288431879E-2</v>
      </c>
      <c r="J125" s="14">
        <f t="shared" si="14"/>
        <v>-9.8058721762709689E-2</v>
      </c>
      <c r="K125" s="14">
        <f t="shared" si="14"/>
        <v>7.6647791663439588E-2</v>
      </c>
      <c r="L125" s="35">
        <f t="shared" si="14"/>
        <v>1.8547561225656171E-2</v>
      </c>
    </row>
    <row r="126" spans="1:12" x14ac:dyDescent="0.35">
      <c r="A126" s="19">
        <v>11</v>
      </c>
      <c r="B126" s="50">
        <v>42447</v>
      </c>
      <c r="C126" s="14">
        <f t="shared" si="5"/>
        <v>-7.000588378504374E-3</v>
      </c>
      <c r="D126" s="14">
        <f t="shared" si="5"/>
        <v>3.4874482678892933E-2</v>
      </c>
      <c r="E126" s="14">
        <f t="shared" si="5"/>
        <v>-1.8695390858149284E-2</v>
      </c>
      <c r="F126" s="14">
        <f t="shared" si="5"/>
        <v>1.2456969106400135E-2</v>
      </c>
      <c r="G126" s="14">
        <f t="shared" si="5"/>
        <v>-6.8769990096055394E-3</v>
      </c>
      <c r="H126" s="14">
        <f t="shared" ref="H126:L126" si="15">H15-H$110</f>
        <v>-3.6896628423255529E-3</v>
      </c>
      <c r="I126" s="14">
        <f t="shared" si="15"/>
        <v>-1.6467476891520297E-2</v>
      </c>
      <c r="J126" s="14">
        <f t="shared" si="15"/>
        <v>-4.7474155972600671E-2</v>
      </c>
      <c r="K126" s="14">
        <f t="shared" si="15"/>
        <v>-1.9768499090248588E-2</v>
      </c>
      <c r="L126" s="35">
        <f t="shared" si="15"/>
        <v>-8.5290356315413426E-3</v>
      </c>
    </row>
    <row r="127" spans="1:12" x14ac:dyDescent="0.35">
      <c r="A127" s="19">
        <v>12</v>
      </c>
      <c r="B127" s="50">
        <v>42454</v>
      </c>
      <c r="C127" s="14">
        <f t="shared" si="5"/>
        <v>2.5164098010407726E-2</v>
      </c>
      <c r="D127" s="14">
        <f t="shared" si="5"/>
        <v>1.1880990016452203E-2</v>
      </c>
      <c r="E127" s="14">
        <f t="shared" si="5"/>
        <v>3.362762891034949E-2</v>
      </c>
      <c r="F127" s="14">
        <f t="shared" si="5"/>
        <v>3.5820961639846469E-3</v>
      </c>
      <c r="G127" s="14">
        <f t="shared" si="5"/>
        <v>9.5287098526187983E-3</v>
      </c>
      <c r="H127" s="14">
        <f t="shared" ref="H127:L127" si="16">H16-H$110</f>
        <v>7.278468877028094E-3</v>
      </c>
      <c r="I127" s="14">
        <f t="shared" si="16"/>
        <v>1.3461611636081056E-2</v>
      </c>
      <c r="J127" s="14">
        <f t="shared" si="16"/>
        <v>5.9879178678665587E-2</v>
      </c>
      <c r="K127" s="14">
        <f t="shared" si="16"/>
        <v>1.4064620417313968E-2</v>
      </c>
      <c r="L127" s="35">
        <f t="shared" si="16"/>
        <v>5.0561271998986346E-3</v>
      </c>
    </row>
    <row r="128" spans="1:12" x14ac:dyDescent="0.35">
      <c r="A128" s="19">
        <v>13</v>
      </c>
      <c r="B128" s="50">
        <v>42461</v>
      </c>
      <c r="C128" s="14">
        <f t="shared" si="5"/>
        <v>-9.9083345265087476E-3</v>
      </c>
      <c r="D128" s="14">
        <f t="shared" si="5"/>
        <v>-1.0020449225857828E-2</v>
      </c>
      <c r="E128" s="14">
        <f t="shared" si="5"/>
        <v>1.6519903476742488E-2</v>
      </c>
      <c r="F128" s="14">
        <f t="shared" si="5"/>
        <v>-9.7026090679294685E-3</v>
      </c>
      <c r="G128" s="14">
        <f t="shared" si="5"/>
        <v>-9.7984313647845375E-3</v>
      </c>
      <c r="H128" s="14">
        <f t="shared" ref="H128:L128" si="17">H17-H$110</f>
        <v>-4.1604232004496228E-2</v>
      </c>
      <c r="I128" s="14">
        <f t="shared" si="17"/>
        <v>1.0136429855971303E-3</v>
      </c>
      <c r="J128" s="14">
        <f t="shared" si="17"/>
        <v>3.1578239622902758E-3</v>
      </c>
      <c r="K128" s="14">
        <f t="shared" si="17"/>
        <v>9.3784326379626505E-4</v>
      </c>
      <c r="L128" s="35">
        <f t="shared" si="17"/>
        <v>-1.729295795132851E-2</v>
      </c>
    </row>
    <row r="129" spans="1:12" x14ac:dyDescent="0.35">
      <c r="A129" s="19">
        <v>14</v>
      </c>
      <c r="B129" s="50">
        <v>42468</v>
      </c>
      <c r="C129" s="14">
        <f t="shared" si="5"/>
        <v>2.6501274996722973E-2</v>
      </c>
      <c r="D129" s="14">
        <f t="shared" si="5"/>
        <v>4.2094432689181574E-2</v>
      </c>
      <c r="E129" s="14">
        <f t="shared" si="5"/>
        <v>5.061944977309997E-2</v>
      </c>
      <c r="F129" s="14">
        <f t="shared" si="5"/>
        <v>-3.0610782194198778E-2</v>
      </c>
      <c r="G129" s="14">
        <f t="shared" si="5"/>
        <v>1.3792435124221278E-2</v>
      </c>
      <c r="H129" s="14">
        <f t="shared" ref="H129:L129" si="18">H18-H$110</f>
        <v>-4.2671567347268551E-3</v>
      </c>
      <c r="I129" s="14">
        <f t="shared" si="18"/>
        <v>1.1858046188240606E-2</v>
      </c>
      <c r="J129" s="14">
        <f t="shared" si="18"/>
        <v>-8.2789887115075587E-3</v>
      </c>
      <c r="K129" s="14">
        <f t="shared" si="18"/>
        <v>-2.1666345414175798E-2</v>
      </c>
      <c r="L129" s="35">
        <f t="shared" si="18"/>
        <v>5.5331858951574069E-3</v>
      </c>
    </row>
    <row r="130" spans="1:12" x14ac:dyDescent="0.35">
      <c r="A130" s="19">
        <v>15</v>
      </c>
      <c r="B130" s="50">
        <v>42475</v>
      </c>
      <c r="C130" s="14">
        <f t="shared" si="5"/>
        <v>-6.2006239033746899E-2</v>
      </c>
      <c r="D130" s="14">
        <f t="shared" si="5"/>
        <v>1.0086767838189075E-2</v>
      </c>
      <c r="E130" s="14">
        <f t="shared" si="5"/>
        <v>-0.15558823372610528</v>
      </c>
      <c r="F130" s="14">
        <f t="shared" si="5"/>
        <v>1.7523478592908433E-2</v>
      </c>
      <c r="G130" s="14">
        <f t="shared" si="5"/>
        <v>4.3455752514506918E-3</v>
      </c>
      <c r="H130" s="14">
        <f t="shared" ref="H130:L130" si="19">H19-H$110</f>
        <v>-2.8620344496223398E-2</v>
      </c>
      <c r="I130" s="14">
        <f t="shared" si="19"/>
        <v>-1.8872254731050343E-2</v>
      </c>
      <c r="J130" s="14">
        <f t="shared" si="19"/>
        <v>4.472386395637036E-2</v>
      </c>
      <c r="K130" s="14">
        <f t="shared" si="19"/>
        <v>-1.1889735201196379E-2</v>
      </c>
      <c r="L130" s="35">
        <f t="shared" si="19"/>
        <v>-1.7058123802800324E-2</v>
      </c>
    </row>
    <row r="131" spans="1:12" x14ac:dyDescent="0.35">
      <c r="A131" s="19">
        <v>16</v>
      </c>
      <c r="B131" s="50">
        <v>42482</v>
      </c>
      <c r="C131" s="14">
        <f t="shared" si="5"/>
        <v>-0.11684134443136775</v>
      </c>
      <c r="D131" s="14">
        <f t="shared" si="5"/>
        <v>-5.3339087547140188E-2</v>
      </c>
      <c r="E131" s="14">
        <f t="shared" si="5"/>
        <v>-5.5713783523327502E-2</v>
      </c>
      <c r="F131" s="14">
        <f t="shared" si="5"/>
        <v>2.2926603035970841E-2</v>
      </c>
      <c r="G131" s="14">
        <f t="shared" si="5"/>
        <v>-9.7527282928650302E-2</v>
      </c>
      <c r="H131" s="14">
        <f t="shared" ref="H131:L131" si="20">H20-H$110</f>
        <v>1.7211363990784021E-2</v>
      </c>
      <c r="I131" s="14">
        <f t="shared" si="20"/>
        <v>-7.7165402336399052E-4</v>
      </c>
      <c r="J131" s="14">
        <f t="shared" si="20"/>
        <v>-3.2975871497331791E-2</v>
      </c>
      <c r="K131" s="14">
        <f t="shared" si="20"/>
        <v>4.2753336762352982E-2</v>
      </c>
      <c r="L131" s="35">
        <f t="shared" si="20"/>
        <v>1.8017832969016673E-2</v>
      </c>
    </row>
    <row r="132" spans="1:12" x14ac:dyDescent="0.35">
      <c r="A132" s="19">
        <v>17</v>
      </c>
      <c r="B132" s="50">
        <v>42489</v>
      </c>
      <c r="C132" s="14">
        <f t="shared" si="5"/>
        <v>-2.2680182669501062E-2</v>
      </c>
      <c r="D132" s="14">
        <f t="shared" si="5"/>
        <v>8.4312021081057689E-2</v>
      </c>
      <c r="E132" s="14">
        <f t="shared" si="5"/>
        <v>-1.5094201600512735E-2</v>
      </c>
      <c r="F132" s="14">
        <f t="shared" si="5"/>
        <v>3.5466210019823776E-3</v>
      </c>
      <c r="G132" s="14">
        <f t="shared" si="5"/>
        <v>1.1442457152964471E-2</v>
      </c>
      <c r="H132" s="14">
        <f t="shared" ref="H132:L132" si="21">H21-H$110</f>
        <v>-5.9178753788612639E-3</v>
      </c>
      <c r="I132" s="14">
        <f t="shared" si="21"/>
        <v>-5.8484368764392444E-3</v>
      </c>
      <c r="J132" s="14">
        <f t="shared" si="21"/>
        <v>-4.5317248756403125E-2</v>
      </c>
      <c r="K132" s="14">
        <f t="shared" si="21"/>
        <v>4.4175001780534908E-3</v>
      </c>
      <c r="L132" s="35">
        <f t="shared" si="21"/>
        <v>2.091940007153013E-4</v>
      </c>
    </row>
    <row r="133" spans="1:12" x14ac:dyDescent="0.35">
      <c r="A133" s="19">
        <v>18</v>
      </c>
      <c r="B133" s="50">
        <v>42496</v>
      </c>
      <c r="C133" s="14">
        <f t="shared" si="5"/>
        <v>-3.1297520475311986E-2</v>
      </c>
      <c r="D133" s="14">
        <f t="shared" si="5"/>
        <v>7.9221254489628565E-2</v>
      </c>
      <c r="E133" s="14">
        <f t="shared" si="5"/>
        <v>-2.3370565707604127E-2</v>
      </c>
      <c r="F133" s="14">
        <f t="shared" si="5"/>
        <v>1.5086291610201906E-2</v>
      </c>
      <c r="G133" s="14">
        <f t="shared" si="5"/>
        <v>1.3285161910260967E-2</v>
      </c>
      <c r="H133" s="14">
        <f t="shared" ref="H133:L133" si="22">H22-H$110</f>
        <v>9.9322355593272019E-3</v>
      </c>
      <c r="I133" s="14">
        <f t="shared" si="22"/>
        <v>1.5414178975725017E-2</v>
      </c>
      <c r="J133" s="14">
        <f t="shared" si="22"/>
        <v>9.0043450999276776E-3</v>
      </c>
      <c r="K133" s="14">
        <f t="shared" si="22"/>
        <v>2.7617024826211535E-3</v>
      </c>
      <c r="L133" s="35">
        <f t="shared" si="22"/>
        <v>1.831793110832964E-2</v>
      </c>
    </row>
    <row r="134" spans="1:12" x14ac:dyDescent="0.35">
      <c r="A134" s="19">
        <v>19</v>
      </c>
      <c r="B134" s="50">
        <v>42503</v>
      </c>
      <c r="C134" s="14">
        <f t="shared" si="5"/>
        <v>3.6068762275700536E-2</v>
      </c>
      <c r="D134" s="14">
        <f t="shared" si="5"/>
        <v>-3.3698892120142467E-2</v>
      </c>
      <c r="E134" s="14">
        <f t="shared" si="5"/>
        <v>1.5455939374670748E-2</v>
      </c>
      <c r="F134" s="14">
        <f t="shared" si="5"/>
        <v>-3.4936601675263551E-2</v>
      </c>
      <c r="G134" s="14">
        <f t="shared" si="5"/>
        <v>-2.1888567697460861E-2</v>
      </c>
      <c r="H134" s="14">
        <f t="shared" ref="H134:L134" si="23">H23-H$110</f>
        <v>-3.8787255197821599E-2</v>
      </c>
      <c r="I134" s="14">
        <f t="shared" si="23"/>
        <v>-3.7028200955771404E-2</v>
      </c>
      <c r="J134" s="14">
        <f t="shared" si="23"/>
        <v>4.2135491469837832E-2</v>
      </c>
      <c r="K134" s="14">
        <f t="shared" si="23"/>
        <v>5.5322016565721735E-2</v>
      </c>
      <c r="L134" s="35">
        <f t="shared" si="23"/>
        <v>-3.0842216102665455E-2</v>
      </c>
    </row>
    <row r="135" spans="1:12" x14ac:dyDescent="0.35">
      <c r="A135" s="19">
        <v>20</v>
      </c>
      <c r="B135" s="50">
        <v>42510</v>
      </c>
      <c r="C135" s="14">
        <f t="shared" si="5"/>
        <v>5.8070697008960878E-2</v>
      </c>
      <c r="D135" s="14">
        <f t="shared" si="5"/>
        <v>1.6902112859971778E-2</v>
      </c>
      <c r="E135" s="14">
        <f t="shared" si="5"/>
        <v>0.13312209340426864</v>
      </c>
      <c r="F135" s="14">
        <f t="shared" si="5"/>
        <v>1.6853718238999463E-2</v>
      </c>
      <c r="G135" s="14">
        <f t="shared" si="5"/>
        <v>2.9909888757908384E-2</v>
      </c>
      <c r="H135" s="14">
        <f t="shared" ref="H135:L135" si="24">H24-H$110</f>
        <v>8.2389071643212027E-3</v>
      </c>
      <c r="I135" s="14">
        <f t="shared" si="24"/>
        <v>2.9086584348753608E-2</v>
      </c>
      <c r="J135" s="14">
        <f t="shared" si="24"/>
        <v>-1.9181294797586616E-2</v>
      </c>
      <c r="K135" s="14">
        <f t="shared" si="24"/>
        <v>-4.4550367734115123E-2</v>
      </c>
      <c r="L135" s="35">
        <f t="shared" si="24"/>
        <v>7.9769173859746134E-3</v>
      </c>
    </row>
    <row r="136" spans="1:12" x14ac:dyDescent="0.35">
      <c r="A136" s="19">
        <v>21</v>
      </c>
      <c r="B136" s="50">
        <v>42517</v>
      </c>
      <c r="C136" s="14">
        <f t="shared" si="5"/>
        <v>-3.2926716457247727E-2</v>
      </c>
      <c r="D136" s="14">
        <f t="shared" si="5"/>
        <v>1.2183357272219938E-2</v>
      </c>
      <c r="E136" s="14">
        <f t="shared" si="5"/>
        <v>-2.0253248804057562E-2</v>
      </c>
      <c r="F136" s="14">
        <f t="shared" si="5"/>
        <v>-1.0193135374932643E-2</v>
      </c>
      <c r="G136" s="14">
        <f t="shared" si="5"/>
        <v>5.1253991297694366E-3</v>
      </c>
      <c r="H136" s="14">
        <f t="shared" ref="H136:L136" si="25">H25-H$110</f>
        <v>9.7042240177179807E-3</v>
      </c>
      <c r="I136" s="14">
        <f t="shared" si="25"/>
        <v>1.7543774284332715E-2</v>
      </c>
      <c r="J136" s="14">
        <f t="shared" si="25"/>
        <v>3.7941309386028702E-2</v>
      </c>
      <c r="K136" s="14">
        <f t="shared" si="25"/>
        <v>3.295476142954535E-2</v>
      </c>
      <c r="L136" s="35">
        <f t="shared" si="25"/>
        <v>-2.375174232291684E-3</v>
      </c>
    </row>
    <row r="137" spans="1:12" x14ac:dyDescent="0.35">
      <c r="A137" s="19">
        <v>22</v>
      </c>
      <c r="B137" s="50">
        <v>42524</v>
      </c>
      <c r="C137" s="14">
        <f t="shared" si="5"/>
        <v>1.3786632136016438E-2</v>
      </c>
      <c r="D137" s="14">
        <f t="shared" si="5"/>
        <v>-7.1011244378196914E-3</v>
      </c>
      <c r="E137" s="14">
        <f t="shared" si="5"/>
        <v>-4.6917713492923271E-2</v>
      </c>
      <c r="F137" s="14">
        <f t="shared" si="5"/>
        <v>-8.7788579751254918E-3</v>
      </c>
      <c r="G137" s="14">
        <f t="shared" si="5"/>
        <v>-6.0047499195107455E-3</v>
      </c>
      <c r="H137" s="14">
        <f t="shared" ref="H137:L137" si="26">H26-H$110</f>
        <v>2.0592611604969831E-2</v>
      </c>
      <c r="I137" s="14">
        <f t="shared" si="26"/>
        <v>-1.5745138173694124E-2</v>
      </c>
      <c r="J137" s="14">
        <f t="shared" si="26"/>
        <v>5.1282679495890122E-3</v>
      </c>
      <c r="K137" s="14">
        <f t="shared" si="26"/>
        <v>-2.7865419636316766E-2</v>
      </c>
      <c r="L137" s="35">
        <f t="shared" si="26"/>
        <v>2.9301107306531907E-2</v>
      </c>
    </row>
    <row r="138" spans="1:12" x14ac:dyDescent="0.35">
      <c r="A138" s="19">
        <v>23</v>
      </c>
      <c r="B138" s="50">
        <v>42531</v>
      </c>
      <c r="C138" s="14">
        <f t="shared" si="5"/>
        <v>-2.7069887364204199E-2</v>
      </c>
      <c r="D138" s="14">
        <f t="shared" si="5"/>
        <v>-2.0323967901001955E-2</v>
      </c>
      <c r="E138" s="14">
        <f t="shared" si="5"/>
        <v>-2.2103893127370194E-2</v>
      </c>
      <c r="F138" s="14">
        <f t="shared" si="5"/>
        <v>-4.146840879777372E-2</v>
      </c>
      <c r="G138" s="14">
        <f t="shared" si="5"/>
        <v>-2.8835440363386779E-2</v>
      </c>
      <c r="H138" s="14">
        <f t="shared" ref="H138:L138" si="27">H27-H$110</f>
        <v>2.6268386447960989E-2</v>
      </c>
      <c r="I138" s="14">
        <f t="shared" si="27"/>
        <v>-1.5138715786844055E-3</v>
      </c>
      <c r="J138" s="14">
        <f t="shared" si="27"/>
        <v>-3.2023232248367013E-2</v>
      </c>
      <c r="K138" s="14">
        <f t="shared" si="27"/>
        <v>-1.305174703846974E-2</v>
      </c>
      <c r="L138" s="35">
        <f t="shared" si="27"/>
        <v>7.5529598361132972E-3</v>
      </c>
    </row>
    <row r="139" spans="1:12" x14ac:dyDescent="0.35">
      <c r="A139" s="19">
        <v>24</v>
      </c>
      <c r="B139" s="50">
        <v>42538</v>
      </c>
      <c r="C139" s="14">
        <f t="shared" si="5"/>
        <v>-2.0746962752376252E-2</v>
      </c>
      <c r="D139" s="14">
        <f t="shared" si="5"/>
        <v>5.8390551069464544E-5</v>
      </c>
      <c r="E139" s="14">
        <f t="shared" si="5"/>
        <v>-4.5375025714160015E-2</v>
      </c>
      <c r="F139" s="14">
        <f t="shared" si="5"/>
        <v>3.5098435235014942E-4</v>
      </c>
      <c r="G139" s="14">
        <f t="shared" si="5"/>
        <v>-1.5533513509320487E-2</v>
      </c>
      <c r="H139" s="14">
        <f t="shared" ref="H139:L139" si="28">H28-H$110</f>
        <v>1.9997883279867613E-2</v>
      </c>
      <c r="I139" s="14">
        <f t="shared" si="28"/>
        <v>-6.5917258430966564E-3</v>
      </c>
      <c r="J139" s="14">
        <f t="shared" si="28"/>
        <v>0.16287143073863491</v>
      </c>
      <c r="K139" s="14">
        <f t="shared" si="28"/>
        <v>8.843378133500425E-3</v>
      </c>
      <c r="L139" s="35">
        <f t="shared" si="28"/>
        <v>3.1378216821844447E-2</v>
      </c>
    </row>
    <row r="140" spans="1:12" x14ac:dyDescent="0.35">
      <c r="A140" s="19">
        <v>25</v>
      </c>
      <c r="B140" s="50">
        <v>42545</v>
      </c>
      <c r="C140" s="14">
        <f t="shared" si="5"/>
        <v>-1.0987604594453568E-2</v>
      </c>
      <c r="D140" s="14">
        <f t="shared" si="5"/>
        <v>-1.5277337104852228E-2</v>
      </c>
      <c r="E140" s="14">
        <f t="shared" si="5"/>
        <v>-6.9290704613211461E-3</v>
      </c>
      <c r="F140" s="14">
        <f t="shared" si="5"/>
        <v>-1.2638905365078766E-2</v>
      </c>
      <c r="G140" s="14">
        <f t="shared" si="5"/>
        <v>-1.7527620804044845E-2</v>
      </c>
      <c r="H140" s="14">
        <f t="shared" ref="H140:L140" si="29">H29-H$110</f>
        <v>1.8791898033749688E-2</v>
      </c>
      <c r="I140" s="14">
        <f t="shared" si="29"/>
        <v>3.0753775435630855E-2</v>
      </c>
      <c r="J140" s="14">
        <f t="shared" si="29"/>
        <v>2.5966792678761699E-2</v>
      </c>
      <c r="K140" s="14">
        <f t="shared" si="29"/>
        <v>1.0279491408470169E-2</v>
      </c>
      <c r="L140" s="35">
        <f t="shared" si="29"/>
        <v>2.888830622588719E-2</v>
      </c>
    </row>
    <row r="141" spans="1:12" x14ac:dyDescent="0.35">
      <c r="A141" s="19">
        <v>26</v>
      </c>
      <c r="B141" s="50">
        <v>42552</v>
      </c>
      <c r="C141" s="14">
        <f t="shared" si="5"/>
        <v>-2.2208295562052257E-3</v>
      </c>
      <c r="D141" s="14">
        <f t="shared" si="5"/>
        <v>2.2564321870985837E-2</v>
      </c>
      <c r="E141" s="14">
        <f t="shared" si="5"/>
        <v>3.3845196882777227E-2</v>
      </c>
      <c r="F141" s="14">
        <f t="shared" si="5"/>
        <v>7.9817470878951E-3</v>
      </c>
      <c r="G141" s="14">
        <f t="shared" si="5"/>
        <v>1.1894109188713984E-3</v>
      </c>
      <c r="H141" s="14">
        <f t="shared" ref="H141:L141" si="30">H30-H$110</f>
        <v>-1.0655544810278418E-2</v>
      </c>
      <c r="I141" s="14">
        <f t="shared" si="30"/>
        <v>1.2068414804914858E-2</v>
      </c>
      <c r="J141" s="14">
        <f t="shared" si="30"/>
        <v>-3.2208471707871836E-3</v>
      </c>
      <c r="K141" s="14">
        <f t="shared" si="30"/>
        <v>2.0536655305963679E-2</v>
      </c>
      <c r="L141" s="35">
        <f t="shared" si="30"/>
        <v>-2.3660049318859268E-2</v>
      </c>
    </row>
    <row r="142" spans="1:12" x14ac:dyDescent="0.35">
      <c r="A142" s="19">
        <v>27</v>
      </c>
      <c r="B142" s="50">
        <v>42559</v>
      </c>
      <c r="C142" s="14">
        <f t="shared" si="5"/>
        <v>2.3502427121133752E-2</v>
      </c>
      <c r="D142" s="14">
        <f t="shared" si="5"/>
        <v>-2.4444730999385357E-5</v>
      </c>
      <c r="E142" s="14">
        <f t="shared" si="5"/>
        <v>2.5279210665112285E-2</v>
      </c>
      <c r="F142" s="14">
        <f t="shared" si="5"/>
        <v>6.6903575299555717E-3</v>
      </c>
      <c r="G142" s="14">
        <f t="shared" si="5"/>
        <v>3.2630282493970049E-2</v>
      </c>
      <c r="H142" s="14">
        <f t="shared" ref="H142:L142" si="31">H31-H$110</f>
        <v>1.5933410411346761E-2</v>
      </c>
      <c r="I142" s="14">
        <f t="shared" si="31"/>
        <v>1.5665473819360787E-2</v>
      </c>
      <c r="J142" s="14">
        <f t="shared" si="31"/>
        <v>9.3082983314415682E-2</v>
      </c>
      <c r="K142" s="14">
        <f t="shared" si="31"/>
        <v>1.1544769791399019E-2</v>
      </c>
      <c r="L142" s="35">
        <f t="shared" si="31"/>
        <v>1.9809135817633477E-2</v>
      </c>
    </row>
    <row r="143" spans="1:12" x14ac:dyDescent="0.35">
      <c r="A143" s="19">
        <v>28</v>
      </c>
      <c r="B143" s="50">
        <v>42566</v>
      </c>
      <c r="C143" s="14">
        <f t="shared" si="5"/>
        <v>6.8631719272995925E-4</v>
      </c>
      <c r="D143" s="14">
        <f t="shared" si="5"/>
        <v>-1.9423654495595178E-3</v>
      </c>
      <c r="E143" s="14">
        <f t="shared" si="5"/>
        <v>-0.13590387140055563</v>
      </c>
      <c r="F143" s="14">
        <f t="shared" si="5"/>
        <v>2.2249780912396031E-2</v>
      </c>
      <c r="G143" s="14">
        <f t="shared" si="5"/>
        <v>2.0717476942881938E-2</v>
      </c>
      <c r="H143" s="14">
        <f t="shared" ref="H143:L143" si="32">H32-H$110</f>
        <v>-1.0836071550625024E-2</v>
      </c>
      <c r="I143" s="14">
        <f t="shared" si="32"/>
        <v>-4.211721796435591E-3</v>
      </c>
      <c r="J143" s="14">
        <f t="shared" si="32"/>
        <v>-9.0805531330825334E-2</v>
      </c>
      <c r="K143" s="14">
        <f t="shared" si="32"/>
        <v>-6.335750911485331E-4</v>
      </c>
      <c r="L143" s="35">
        <f t="shared" si="32"/>
        <v>-8.2375466155686153E-3</v>
      </c>
    </row>
    <row r="144" spans="1:12" x14ac:dyDescent="0.35">
      <c r="A144" s="19">
        <v>29</v>
      </c>
      <c r="B144" s="50">
        <v>42573</v>
      </c>
      <c r="C144" s="14">
        <f t="shared" si="5"/>
        <v>4.2429715901450969E-2</v>
      </c>
      <c r="D144" s="14">
        <f t="shared" si="5"/>
        <v>4.6376596301115607E-3</v>
      </c>
      <c r="E144" s="14">
        <f t="shared" si="5"/>
        <v>5.8782659254136969E-2</v>
      </c>
      <c r="F144" s="14">
        <f t="shared" si="5"/>
        <v>3.0088611501310938E-2</v>
      </c>
      <c r="G144" s="14">
        <f t="shared" si="5"/>
        <v>6.2979421427094362E-3</v>
      </c>
      <c r="H144" s="14">
        <f t="shared" ref="H144:L144" si="33">H33-H$110</f>
        <v>-1.1636942358773114E-2</v>
      </c>
      <c r="I144" s="14">
        <f t="shared" si="33"/>
        <v>8.2441933938295527E-3</v>
      </c>
      <c r="J144" s="14">
        <f t="shared" si="33"/>
        <v>0.26027724600390451</v>
      </c>
      <c r="K144" s="14">
        <f t="shared" si="33"/>
        <v>-1.7553695684666592E-2</v>
      </c>
      <c r="L144" s="35">
        <f t="shared" si="33"/>
        <v>-9.651766288640163E-4</v>
      </c>
    </row>
    <row r="145" spans="1:12" x14ac:dyDescent="0.35">
      <c r="A145" s="19">
        <v>30</v>
      </c>
      <c r="B145" s="50">
        <v>42580</v>
      </c>
      <c r="C145" s="14">
        <f t="shared" si="5"/>
        <v>8.7861835213612557E-3</v>
      </c>
      <c r="D145" s="14">
        <f t="shared" si="5"/>
        <v>4.4932888402469152E-3</v>
      </c>
      <c r="E145" s="14">
        <f t="shared" si="5"/>
        <v>1.4379194686723325E-2</v>
      </c>
      <c r="F145" s="14">
        <f t="shared" si="5"/>
        <v>-1.0796061985229486E-2</v>
      </c>
      <c r="G145" s="14">
        <f t="shared" si="5"/>
        <v>3.0364462887054515E-2</v>
      </c>
      <c r="H145" s="14">
        <f t="shared" ref="H145:L145" si="34">H34-H$110</f>
        <v>-1.9481075179240231E-2</v>
      </c>
      <c r="I145" s="14">
        <f t="shared" si="34"/>
        <v>-1.428307903938989E-2</v>
      </c>
      <c r="J145" s="14">
        <f t="shared" si="34"/>
        <v>3.0584517793931874E-2</v>
      </c>
      <c r="K145" s="14">
        <f t="shared" si="34"/>
        <v>-9.7588128080070089E-3</v>
      </c>
      <c r="L145" s="35">
        <f t="shared" si="34"/>
        <v>9.2991270257544272E-3</v>
      </c>
    </row>
    <row r="146" spans="1:12" x14ac:dyDescent="0.35">
      <c r="A146" s="19">
        <v>31</v>
      </c>
      <c r="B146" s="50">
        <v>42587</v>
      </c>
      <c r="C146" s="14">
        <f t="shared" si="5"/>
        <v>1.8902385254345327E-2</v>
      </c>
      <c r="D146" s="14">
        <f t="shared" si="5"/>
        <v>7.3778213241048659E-3</v>
      </c>
      <c r="E146" s="14">
        <f t="shared" si="5"/>
        <v>2.0918800563507502E-2</v>
      </c>
      <c r="F146" s="14">
        <f t="shared" si="5"/>
        <v>-1.330078002033888E-3</v>
      </c>
      <c r="G146" s="14">
        <f t="shared" si="5"/>
        <v>1.3503519144573036E-2</v>
      </c>
      <c r="H146" s="14">
        <f t="shared" ref="H146:L146" si="35">H35-H$110</f>
        <v>-3.6823095132152788E-3</v>
      </c>
      <c r="I146" s="14">
        <f t="shared" si="35"/>
        <v>3.2033576729224083E-3</v>
      </c>
      <c r="J146" s="14">
        <f t="shared" si="35"/>
        <v>-2.49070553009237E-2</v>
      </c>
      <c r="K146" s="14">
        <f t="shared" si="35"/>
        <v>7.88273578377926E-2</v>
      </c>
      <c r="L146" s="35">
        <f t="shared" si="35"/>
        <v>4.7947960323163263E-3</v>
      </c>
    </row>
    <row r="147" spans="1:12" x14ac:dyDescent="0.35">
      <c r="A147" s="19">
        <v>32</v>
      </c>
      <c r="B147" s="50">
        <v>42594</v>
      </c>
      <c r="C147" s="14">
        <f t="shared" si="5"/>
        <v>4.8277182209128825E-3</v>
      </c>
      <c r="D147" s="14">
        <f t="shared" si="5"/>
        <v>-1.5120535519982423E-2</v>
      </c>
      <c r="E147" s="14">
        <f t="shared" si="5"/>
        <v>-2.1515280421790638E-3</v>
      </c>
      <c r="F147" s="14">
        <f t="shared" si="5"/>
        <v>-1.3620823149098613E-2</v>
      </c>
      <c r="G147" s="14">
        <f t="shared" si="5"/>
        <v>-1.291878749562073E-2</v>
      </c>
      <c r="H147" s="14">
        <f t="shared" ref="H147:L147" si="36">H36-H$110</f>
        <v>-2.0935613282247283E-2</v>
      </c>
      <c r="I147" s="14">
        <f t="shared" si="36"/>
        <v>-8.2089553522663675E-3</v>
      </c>
      <c r="J147" s="14">
        <f t="shared" si="36"/>
        <v>-1.8627431587637112E-2</v>
      </c>
      <c r="K147" s="14">
        <f t="shared" si="36"/>
        <v>-1.8942227440199431E-2</v>
      </c>
      <c r="L147" s="35">
        <f t="shared" si="36"/>
        <v>-4.932314211137117E-2</v>
      </c>
    </row>
    <row r="148" spans="1:12" x14ac:dyDescent="0.35">
      <c r="A148" s="19">
        <v>33</v>
      </c>
      <c r="B148" s="50">
        <v>42601</v>
      </c>
      <c r="C148" s="14">
        <f t="shared" si="5"/>
        <v>-1.9710951912198349E-2</v>
      </c>
      <c r="D148" s="14">
        <f t="shared" si="5"/>
        <v>-1.3168849043446076E-2</v>
      </c>
      <c r="E148" s="14">
        <f t="shared" si="5"/>
        <v>7.0276558416476993E-3</v>
      </c>
      <c r="F148" s="14">
        <f t="shared" si="5"/>
        <v>-5.8243787685768591E-3</v>
      </c>
      <c r="G148" s="14">
        <f t="shared" si="5"/>
        <v>-1.3969537177737669E-2</v>
      </c>
      <c r="H148" s="14">
        <f t="shared" ref="H148:L148" si="37">H37-H$110</f>
        <v>-4.655799514262848E-3</v>
      </c>
      <c r="I148" s="14">
        <f t="shared" si="37"/>
        <v>-3.203930470407388E-2</v>
      </c>
      <c r="J148" s="14">
        <f t="shared" si="37"/>
        <v>2.0805092419768526E-2</v>
      </c>
      <c r="K148" s="14">
        <f t="shared" si="37"/>
        <v>-1.7236592718658243E-2</v>
      </c>
      <c r="L148" s="35">
        <f t="shared" si="37"/>
        <v>-1.0378295901720729E-2</v>
      </c>
    </row>
    <row r="149" spans="1:12" x14ac:dyDescent="0.35">
      <c r="A149" s="19">
        <v>34</v>
      </c>
      <c r="B149" s="50">
        <v>42608</v>
      </c>
      <c r="C149" s="14">
        <f t="shared" si="5"/>
        <v>-1.361049292864655E-2</v>
      </c>
      <c r="D149" s="14">
        <f t="shared" si="5"/>
        <v>8.6131565833347142E-3</v>
      </c>
      <c r="E149" s="14">
        <f t="shared" si="5"/>
        <v>-4.347047657354372E-3</v>
      </c>
      <c r="F149" s="14">
        <f t="shared" si="5"/>
        <v>1.2573203117397911E-2</v>
      </c>
      <c r="G149" s="14">
        <f t="shared" si="5"/>
        <v>-4.3289172177793335E-3</v>
      </c>
      <c r="H149" s="14">
        <f t="shared" ref="H149:L149" si="38">H38-H$110</f>
        <v>-5.9920225451171238E-3</v>
      </c>
      <c r="I149" s="14">
        <f t="shared" si="38"/>
        <v>8.0921077956042954E-4</v>
      </c>
      <c r="J149" s="14">
        <f t="shared" si="38"/>
        <v>-2.1948991476546192E-3</v>
      </c>
      <c r="K149" s="14">
        <f t="shared" si="38"/>
        <v>5.7988399010843232E-2</v>
      </c>
      <c r="L149" s="35">
        <f t="shared" si="38"/>
        <v>-5.0569942983382851E-3</v>
      </c>
    </row>
    <row r="150" spans="1:12" x14ac:dyDescent="0.35">
      <c r="A150" s="19">
        <v>35</v>
      </c>
      <c r="B150" s="50">
        <v>42615</v>
      </c>
      <c r="C150" s="14">
        <f t="shared" si="5"/>
        <v>-1.7172869829606915E-2</v>
      </c>
      <c r="D150" s="14">
        <f t="shared" si="5"/>
        <v>1.0999495999548652E-2</v>
      </c>
      <c r="E150" s="14">
        <f t="shared" si="5"/>
        <v>1.8180263352874763E-2</v>
      </c>
      <c r="F150" s="14">
        <f t="shared" si="5"/>
        <v>2.6316144412256874E-2</v>
      </c>
      <c r="G150" s="14">
        <f t="shared" si="5"/>
        <v>4.9611305080743138E-3</v>
      </c>
      <c r="H150" s="14">
        <f t="shared" ref="H150:L150" si="39">H39-H$110</f>
        <v>1.7210172463971395E-2</v>
      </c>
      <c r="I150" s="14">
        <f t="shared" si="39"/>
        <v>-1.2237180513006898E-4</v>
      </c>
      <c r="J150" s="14">
        <f t="shared" si="39"/>
        <v>8.6947400401913913E-2</v>
      </c>
      <c r="K150" s="14">
        <f t="shared" si="39"/>
        <v>-6.9421653448839583E-3</v>
      </c>
      <c r="L150" s="35">
        <f t="shared" si="39"/>
        <v>3.2242903873071268E-3</v>
      </c>
    </row>
    <row r="151" spans="1:12" x14ac:dyDescent="0.35">
      <c r="A151" s="19">
        <v>36</v>
      </c>
      <c r="B151" s="50">
        <v>42622</v>
      </c>
      <c r="C151" s="14">
        <f t="shared" si="5"/>
        <v>8.5204704566521045E-2</v>
      </c>
      <c r="D151" s="14">
        <f t="shared" si="5"/>
        <v>-2.4788376818769206E-2</v>
      </c>
      <c r="E151" s="14">
        <f t="shared" si="5"/>
        <v>-2.8517819366929934E-2</v>
      </c>
      <c r="F151" s="14">
        <f t="shared" si="5"/>
        <v>-2.0511214265258169E-2</v>
      </c>
      <c r="G151" s="14">
        <f t="shared" si="5"/>
        <v>-8.1120679737965579E-3</v>
      </c>
      <c r="H151" s="14">
        <f t="shared" ref="H151:L151" si="40">H40-H$110</f>
        <v>-3.3073499494515678E-2</v>
      </c>
      <c r="I151" s="14">
        <f t="shared" si="40"/>
        <v>-3.0032809551882146E-3</v>
      </c>
      <c r="J151" s="14">
        <f t="shared" si="40"/>
        <v>-6.8975903405574098E-3</v>
      </c>
      <c r="K151" s="14">
        <f t="shared" si="40"/>
        <v>-1.528264744739416E-2</v>
      </c>
      <c r="L151" s="35">
        <f t="shared" si="40"/>
        <v>-2.0504098686140674E-2</v>
      </c>
    </row>
    <row r="152" spans="1:12" x14ac:dyDescent="0.35">
      <c r="A152" s="19">
        <v>37</v>
      </c>
      <c r="B152" s="50">
        <v>42629</v>
      </c>
      <c r="C152" s="14">
        <f t="shared" si="5"/>
        <v>-1.402506198648687E-2</v>
      </c>
      <c r="D152" s="14">
        <f t="shared" si="5"/>
        <v>3.8191042770240213E-2</v>
      </c>
      <c r="E152" s="14">
        <f t="shared" si="5"/>
        <v>-2.0597503775709743E-2</v>
      </c>
      <c r="F152" s="14">
        <f t="shared" si="5"/>
        <v>7.7257891956778058E-3</v>
      </c>
      <c r="G152" s="14">
        <f t="shared" si="5"/>
        <v>1.6311597629609452E-2</v>
      </c>
      <c r="H152" s="14">
        <f t="shared" ref="H152:L152" si="41">H41-H$110</f>
        <v>4.7093485704367867E-3</v>
      </c>
      <c r="I152" s="14">
        <f t="shared" si="41"/>
        <v>1.1664039864815996E-2</v>
      </c>
      <c r="J152" s="14">
        <f t="shared" si="41"/>
        <v>-3.07814913507891E-2</v>
      </c>
      <c r="K152" s="14">
        <f t="shared" si="41"/>
        <v>3.2184767890294105E-2</v>
      </c>
      <c r="L152" s="35">
        <f t="shared" si="41"/>
        <v>1.3809608740944473E-2</v>
      </c>
    </row>
    <row r="153" spans="1:12" x14ac:dyDescent="0.35">
      <c r="A153" s="19">
        <v>38</v>
      </c>
      <c r="B153" s="50">
        <v>42636</v>
      </c>
      <c r="C153" s="14">
        <f t="shared" si="5"/>
        <v>-2.7288780341952156E-2</v>
      </c>
      <c r="D153" s="14">
        <f t="shared" si="5"/>
        <v>2.3520230093758324E-2</v>
      </c>
      <c r="E153" s="14">
        <f t="shared" si="5"/>
        <v>3.7639368721706376E-3</v>
      </c>
      <c r="F153" s="14">
        <f t="shared" si="5"/>
        <v>-2.1079468474304808E-2</v>
      </c>
      <c r="G153" s="14">
        <f t="shared" si="5"/>
        <v>-1.9128976864108933E-2</v>
      </c>
      <c r="H153" s="14">
        <f t="shared" ref="H153:L153" si="42">H42-H$110</f>
        <v>-6.7866784602389693E-3</v>
      </c>
      <c r="I153" s="14">
        <f t="shared" si="42"/>
        <v>-1.9936484196161362E-2</v>
      </c>
      <c r="J153" s="14">
        <f t="shared" si="42"/>
        <v>5.9819487427971701E-4</v>
      </c>
      <c r="K153" s="14">
        <f t="shared" si="42"/>
        <v>-2.4212301445584894E-2</v>
      </c>
      <c r="L153" s="35">
        <f t="shared" si="42"/>
        <v>-1.1661624835158098E-2</v>
      </c>
    </row>
    <row r="154" spans="1:12" x14ac:dyDescent="0.35">
      <c r="A154" s="19">
        <v>39</v>
      </c>
      <c r="B154" s="50">
        <v>42643</v>
      </c>
      <c r="C154" s="14">
        <f t="shared" si="5"/>
        <v>9.3573265369750712E-3</v>
      </c>
      <c r="D154" s="14">
        <f t="shared" si="5"/>
        <v>8.8049773507080167E-3</v>
      </c>
      <c r="E154" s="14">
        <f t="shared" si="5"/>
        <v>7.8360349223671869E-2</v>
      </c>
      <c r="F154" s="14">
        <f t="shared" si="5"/>
        <v>-6.0112306721663619E-4</v>
      </c>
      <c r="G154" s="14">
        <f t="shared" si="5"/>
        <v>-1.1256561612826748E-3</v>
      </c>
      <c r="H154" s="14">
        <f t="shared" ref="H154:L154" si="43">H43-H$110</f>
        <v>-3.8722836584984655E-2</v>
      </c>
      <c r="I154" s="14">
        <f t="shared" si="43"/>
        <v>-1.6971932195223846E-2</v>
      </c>
      <c r="J154" s="14">
        <f t="shared" si="43"/>
        <v>-2.5138460993059181E-2</v>
      </c>
      <c r="K154" s="14">
        <f t="shared" si="43"/>
        <v>-1.9902450019215038E-2</v>
      </c>
      <c r="L154" s="35">
        <f t="shared" si="43"/>
        <v>-4.2961755567021191E-2</v>
      </c>
    </row>
    <row r="155" spans="1:12" x14ac:dyDescent="0.35">
      <c r="A155" s="19">
        <v>40</v>
      </c>
      <c r="B155" s="50">
        <v>42650</v>
      </c>
      <c r="C155" s="14">
        <f t="shared" si="5"/>
        <v>2.0998799937877784E-2</v>
      </c>
      <c r="D155" s="14">
        <f t="shared" si="5"/>
        <v>-2.1108881041696864E-2</v>
      </c>
      <c r="E155" s="14">
        <f t="shared" si="5"/>
        <v>-5.2122569422190963E-2</v>
      </c>
      <c r="F155" s="14">
        <f t="shared" si="5"/>
        <v>-1.2834799154953499E-2</v>
      </c>
      <c r="G155" s="14">
        <f t="shared" si="5"/>
        <v>-1.7992671805526481E-3</v>
      </c>
      <c r="H155" s="14">
        <f t="shared" ref="H155:L155" si="44">H44-H$110</f>
        <v>9.5532282070542682E-3</v>
      </c>
      <c r="I155" s="14">
        <f t="shared" si="44"/>
        <v>-3.3007112941443959E-4</v>
      </c>
      <c r="J155" s="14">
        <f t="shared" si="44"/>
        <v>3.0668223906742734E-2</v>
      </c>
      <c r="K155" s="14">
        <f t="shared" si="44"/>
        <v>-5.1229237784730618E-2</v>
      </c>
      <c r="L155" s="35">
        <f t="shared" si="44"/>
        <v>1.6353641841055571E-2</v>
      </c>
    </row>
    <row r="156" spans="1:12" x14ac:dyDescent="0.35">
      <c r="A156" s="19">
        <v>41</v>
      </c>
      <c r="B156" s="50">
        <v>42657</v>
      </c>
      <c r="C156" s="14">
        <f t="shared" si="5"/>
        <v>-5.0874425436398382E-3</v>
      </c>
      <c r="D156" s="14">
        <f t="shared" si="5"/>
        <v>-2.9419319709134147E-2</v>
      </c>
      <c r="E156" s="14">
        <f t="shared" si="5"/>
        <v>0.20259490210396783</v>
      </c>
      <c r="F156" s="14">
        <f t="shared" si="5"/>
        <v>1.1248508318794649E-2</v>
      </c>
      <c r="G156" s="14">
        <f t="shared" si="5"/>
        <v>2.0336442261831206E-2</v>
      </c>
      <c r="H156" s="14">
        <f t="shared" ref="H156:L156" si="45">H45-H$110</f>
        <v>-2.5516469164461462E-2</v>
      </c>
      <c r="I156" s="14">
        <f t="shared" si="45"/>
        <v>-1.6106524402392547E-2</v>
      </c>
      <c r="J156" s="14">
        <f t="shared" si="45"/>
        <v>-1.283885211822657E-2</v>
      </c>
      <c r="K156" s="14">
        <f t="shared" si="45"/>
        <v>3.3908886549785088E-4</v>
      </c>
      <c r="L156" s="35">
        <f t="shared" si="45"/>
        <v>-2.0832607275406676E-2</v>
      </c>
    </row>
    <row r="157" spans="1:12" x14ac:dyDescent="0.35">
      <c r="A157" s="19">
        <v>42</v>
      </c>
      <c r="B157" s="50">
        <v>42664</v>
      </c>
      <c r="C157" s="14">
        <f t="shared" si="5"/>
        <v>-2.8057518558822374E-2</v>
      </c>
      <c r="D157" s="14">
        <f t="shared" si="5"/>
        <v>3.582408926431602E-3</v>
      </c>
      <c r="E157" s="14">
        <f t="shared" si="5"/>
        <v>2.0015957348118212E-2</v>
      </c>
      <c r="F157" s="14">
        <f t="shared" si="5"/>
        <v>-8.0503656011952068E-3</v>
      </c>
      <c r="G157" s="14">
        <f t="shared" si="5"/>
        <v>-5.5446067775322553E-3</v>
      </c>
      <c r="H157" s="14">
        <f t="shared" ref="H157:L157" si="46">H46-H$110</f>
        <v>-1.4668703854868327E-2</v>
      </c>
      <c r="I157" s="14">
        <f t="shared" si="46"/>
        <v>-4.9836756814337066E-2</v>
      </c>
      <c r="J157" s="14">
        <f t="shared" si="46"/>
        <v>-7.1553003551810171E-2</v>
      </c>
      <c r="K157" s="14">
        <f t="shared" si="46"/>
        <v>-6.219335490352635E-2</v>
      </c>
      <c r="L157" s="35">
        <f t="shared" si="46"/>
        <v>-5.9061916506823436E-2</v>
      </c>
    </row>
    <row r="158" spans="1:12" x14ac:dyDescent="0.35">
      <c r="A158" s="19">
        <v>43</v>
      </c>
      <c r="B158" s="50">
        <v>42671</v>
      </c>
      <c r="C158" s="14">
        <f t="shared" si="5"/>
        <v>-4.7237510371891202E-2</v>
      </c>
      <c r="D158" s="14">
        <f t="shared" si="5"/>
        <v>-7.1067037733573701E-2</v>
      </c>
      <c r="E158" s="14">
        <f t="shared" si="5"/>
        <v>-3.9800563880675606E-2</v>
      </c>
      <c r="F158" s="14">
        <f t="shared" si="5"/>
        <v>-8.3318177901645529E-2</v>
      </c>
      <c r="G158" s="14">
        <f t="shared" si="5"/>
        <v>-4.6174933205265015E-2</v>
      </c>
      <c r="H158" s="14">
        <f t="shared" ref="H158:L158" si="47">H47-H$110</f>
        <v>-3.7393998746074845E-2</v>
      </c>
      <c r="I158" s="14">
        <f t="shared" si="47"/>
        <v>-1.2869726283422395E-2</v>
      </c>
      <c r="J158" s="14">
        <f t="shared" si="47"/>
        <v>-4.1028385370043385E-2</v>
      </c>
      <c r="K158" s="14">
        <f t="shared" si="47"/>
        <v>7.1625041865333262E-3</v>
      </c>
      <c r="L158" s="35">
        <f t="shared" si="47"/>
        <v>6.3241708533709863E-4</v>
      </c>
    </row>
    <row r="159" spans="1:12" x14ac:dyDescent="0.35">
      <c r="A159" s="19">
        <v>44</v>
      </c>
      <c r="B159" s="50">
        <v>42678</v>
      </c>
      <c r="C159" s="14">
        <f t="shared" si="5"/>
        <v>-1.9398888837221788E-2</v>
      </c>
      <c r="D159" s="14">
        <f t="shared" si="5"/>
        <v>-3.8955373965171868E-2</v>
      </c>
      <c r="E159" s="14">
        <f t="shared" si="5"/>
        <v>-6.1553637342301654E-2</v>
      </c>
      <c r="F159" s="14">
        <f t="shared" si="5"/>
        <v>9.8164963845319073E-4</v>
      </c>
      <c r="G159" s="14">
        <f t="shared" si="5"/>
        <v>-2.9458054898486899E-3</v>
      </c>
      <c r="H159" s="14">
        <f t="shared" ref="H159:L159" si="48">H48-H$110</f>
        <v>-6.2313720299605833E-3</v>
      </c>
      <c r="I159" s="14">
        <f t="shared" si="48"/>
        <v>6.1658949903482314E-2</v>
      </c>
      <c r="J159" s="14">
        <f t="shared" si="48"/>
        <v>0.14848938290512037</v>
      </c>
      <c r="K159" s="14">
        <f t="shared" si="48"/>
        <v>8.4204909991466376E-2</v>
      </c>
      <c r="L159" s="35">
        <f t="shared" si="48"/>
        <v>-4.0143825654911282E-3</v>
      </c>
    </row>
    <row r="160" spans="1:12" x14ac:dyDescent="0.35">
      <c r="A160" s="19">
        <v>45</v>
      </c>
      <c r="B160" s="50">
        <v>42685</v>
      </c>
      <c r="C160" s="14">
        <f t="shared" si="5"/>
        <v>1.4069758573996675E-2</v>
      </c>
      <c r="D160" s="14">
        <f t="shared" si="5"/>
        <v>1.2418450009763099E-2</v>
      </c>
      <c r="E160" s="14">
        <f t="shared" si="5"/>
        <v>-8.3480264297060812E-3</v>
      </c>
      <c r="F160" s="14">
        <f t="shared" si="5"/>
        <v>-3.0895841789425435E-2</v>
      </c>
      <c r="G160" s="14">
        <f t="shared" si="5"/>
        <v>7.7955803275516324E-3</v>
      </c>
      <c r="H160" s="14">
        <f t="shared" ref="H160:L160" si="49">H49-H$110</f>
        <v>2.1948550449470645E-2</v>
      </c>
      <c r="I160" s="14">
        <f t="shared" si="49"/>
        <v>4.6551533735520415E-2</v>
      </c>
      <c r="J160" s="14">
        <f t="shared" si="49"/>
        <v>5.0868970094398558E-2</v>
      </c>
      <c r="K160" s="14">
        <f t="shared" si="49"/>
        <v>-2.6446216002078669E-2</v>
      </c>
      <c r="L160" s="35">
        <f t="shared" si="49"/>
        <v>2.0334508488690624E-2</v>
      </c>
    </row>
    <row r="161" spans="1:12" x14ac:dyDescent="0.35">
      <c r="A161" s="19">
        <v>46</v>
      </c>
      <c r="B161" s="50">
        <v>42692</v>
      </c>
      <c r="C161" s="14">
        <f t="shared" si="5"/>
        <v>5.8034046831425762E-3</v>
      </c>
      <c r="D161" s="14">
        <f t="shared" si="5"/>
        <v>2.4586708766813632E-2</v>
      </c>
      <c r="E161" s="14">
        <f t="shared" si="5"/>
        <v>1.7897760979393603E-2</v>
      </c>
      <c r="F161" s="14">
        <f t="shared" si="5"/>
        <v>1.9901019041818346E-2</v>
      </c>
      <c r="G161" s="14">
        <f t="shared" si="5"/>
        <v>-1.6876258398854229E-2</v>
      </c>
      <c r="H161" s="14">
        <f t="shared" ref="H161:L161" si="50">H50-H$110</f>
        <v>4.6367019317809309E-2</v>
      </c>
      <c r="I161" s="14">
        <f t="shared" si="50"/>
        <v>2.6268713379622608E-3</v>
      </c>
      <c r="J161" s="14">
        <f t="shared" si="50"/>
        <v>2.0926066259323431E-2</v>
      </c>
      <c r="K161" s="14">
        <f t="shared" si="50"/>
        <v>1.9054782964241717E-2</v>
      </c>
      <c r="L161" s="35">
        <f t="shared" si="50"/>
        <v>3.2301378991466213E-2</v>
      </c>
    </row>
    <row r="162" spans="1:12" x14ac:dyDescent="0.35">
      <c r="A162" s="19">
        <v>47</v>
      </c>
      <c r="B162" s="50">
        <v>42699</v>
      </c>
      <c r="C162" s="14">
        <f t="shared" si="5"/>
        <v>-2.1538072209880983E-2</v>
      </c>
      <c r="D162" s="14">
        <f t="shared" si="5"/>
        <v>-5.4167891598002102E-2</v>
      </c>
      <c r="E162" s="14">
        <f t="shared" si="5"/>
        <v>-8.9648959935573237E-3</v>
      </c>
      <c r="F162" s="14">
        <f t="shared" si="5"/>
        <v>-5.4328942979858734E-2</v>
      </c>
      <c r="G162" s="14">
        <f t="shared" si="5"/>
        <v>-2.0834051783632106E-2</v>
      </c>
      <c r="H162" s="14">
        <f t="shared" ref="H162:L162" si="51">H51-H$110</f>
        <v>-9.5765281438576974E-3</v>
      </c>
      <c r="I162" s="14">
        <f t="shared" si="51"/>
        <v>8.7550713816428212E-3</v>
      </c>
      <c r="J162" s="14">
        <f t="shared" si="51"/>
        <v>2.6566572012390589E-2</v>
      </c>
      <c r="K162" s="14">
        <f t="shared" si="51"/>
        <v>-5.4658595661318072E-3</v>
      </c>
      <c r="L162" s="35">
        <f t="shared" si="51"/>
        <v>1.4903466600792435E-3</v>
      </c>
    </row>
    <row r="163" spans="1:12" x14ac:dyDescent="0.35">
      <c r="A163" s="19">
        <v>48</v>
      </c>
      <c r="B163" s="50">
        <v>42706</v>
      </c>
      <c r="C163" s="14">
        <f t="shared" si="5"/>
        <v>1.7965522249095835E-2</v>
      </c>
      <c r="D163" s="14">
        <f t="shared" si="5"/>
        <v>2.5055782083772349E-2</v>
      </c>
      <c r="E163" s="14">
        <f t="shared" si="5"/>
        <v>4.511778823127937E-2</v>
      </c>
      <c r="F163" s="14">
        <f t="shared" si="5"/>
        <v>2.6902721822079145E-2</v>
      </c>
      <c r="G163" s="14">
        <f t="shared" si="5"/>
        <v>3.3887745925034088E-2</v>
      </c>
      <c r="H163" s="14">
        <f t="shared" ref="H163:L163" si="52">H52-H$110</f>
        <v>2.2568408169223949E-2</v>
      </c>
      <c r="I163" s="14">
        <f t="shared" si="52"/>
        <v>-1.3270664824298934E-2</v>
      </c>
      <c r="J163" s="14">
        <f t="shared" si="52"/>
        <v>9.0570994679298619E-2</v>
      </c>
      <c r="K163" s="14">
        <f t="shared" si="52"/>
        <v>1.7042959153968272E-2</v>
      </c>
      <c r="L163" s="35">
        <f t="shared" si="52"/>
        <v>3.6222054993394828E-2</v>
      </c>
    </row>
    <row r="164" spans="1:12" x14ac:dyDescent="0.35">
      <c r="A164" s="19">
        <v>49</v>
      </c>
      <c r="B164" s="50">
        <v>42713</v>
      </c>
      <c r="C164" s="14">
        <f t="shared" si="5"/>
        <v>2.6696444022481489E-2</v>
      </c>
      <c r="D164" s="14">
        <f t="shared" si="5"/>
        <v>-1.4574291163435876E-2</v>
      </c>
      <c r="E164" s="14">
        <f t="shared" si="5"/>
        <v>9.2167301128914525E-3</v>
      </c>
      <c r="F164" s="14">
        <f t="shared" si="5"/>
        <v>8.2006411261936717E-3</v>
      </c>
      <c r="G164" s="14">
        <f t="shared" ref="G164:L164" si="53">G53-G$110</f>
        <v>2.3717145383431105E-2</v>
      </c>
      <c r="H164" s="14">
        <f t="shared" si="53"/>
        <v>1.0828204742476569E-2</v>
      </c>
      <c r="I164" s="14">
        <f t="shared" si="53"/>
        <v>5.1333772322750739E-3</v>
      </c>
      <c r="J164" s="14">
        <f t="shared" si="53"/>
        <v>-3.9169668027462828E-2</v>
      </c>
      <c r="K164" s="14">
        <f t="shared" si="53"/>
        <v>3.6314392981115315E-2</v>
      </c>
      <c r="L164" s="35">
        <f t="shared" si="53"/>
        <v>2.4240994875921483E-2</v>
      </c>
    </row>
    <row r="165" spans="1:12" x14ac:dyDescent="0.35">
      <c r="A165" s="19">
        <v>50</v>
      </c>
      <c r="B165" s="50">
        <v>42720</v>
      </c>
      <c r="C165" s="14">
        <f t="shared" si="5"/>
        <v>-1.7212583040126074E-3</v>
      </c>
      <c r="D165" s="14">
        <f t="shared" ref="D165:L165" si="54">D54-D$110</f>
        <v>7.0194254773757805E-4</v>
      </c>
      <c r="E165" s="14">
        <f t="shared" si="54"/>
        <v>-3.3406537967484076E-4</v>
      </c>
      <c r="F165" s="14">
        <f t="shared" si="54"/>
        <v>-3.2306490614100458E-2</v>
      </c>
      <c r="G165" s="14">
        <f t="shared" si="54"/>
        <v>-1.1803800935236905E-2</v>
      </c>
      <c r="H165" s="14">
        <f t="shared" si="54"/>
        <v>3.2514795250088165E-2</v>
      </c>
      <c r="I165" s="14">
        <f t="shared" si="54"/>
        <v>1.1970445371082232E-2</v>
      </c>
      <c r="J165" s="14">
        <f t="shared" si="54"/>
        <v>4.7380239808716279E-4</v>
      </c>
      <c r="K165" s="14">
        <f t="shared" si="54"/>
        <v>-6.8277856398925117E-3</v>
      </c>
      <c r="L165" s="35">
        <f t="shared" si="54"/>
        <v>2.6598608978553328E-2</v>
      </c>
    </row>
    <row r="166" spans="1:12" x14ac:dyDescent="0.35">
      <c r="A166" s="19">
        <v>51</v>
      </c>
      <c r="B166" s="50">
        <v>42727</v>
      </c>
      <c r="C166" s="14">
        <f t="shared" si="5"/>
        <v>-1.9945704443724904E-3</v>
      </c>
      <c r="D166" s="14">
        <f t="shared" ref="D166:L166" si="55">D55-D$110</f>
        <v>-7.8447166354759807E-3</v>
      </c>
      <c r="E166" s="14">
        <f t="shared" si="55"/>
        <v>-6.9560967202039496E-3</v>
      </c>
      <c r="F166" s="14">
        <f t="shared" si="55"/>
        <v>-1.4646969785637049E-2</v>
      </c>
      <c r="G166" s="14">
        <f t="shared" si="55"/>
        <v>-1.4272036973489062E-2</v>
      </c>
      <c r="H166" s="14">
        <f t="shared" si="55"/>
        <v>-7.0740432290202523E-4</v>
      </c>
      <c r="I166" s="14">
        <f t="shared" si="55"/>
        <v>-1.7393205013470876E-2</v>
      </c>
      <c r="J166" s="14">
        <f t="shared" si="55"/>
        <v>3.039535672271634E-2</v>
      </c>
      <c r="K166" s="14">
        <f t="shared" si="55"/>
        <v>-2.3344562787732089E-3</v>
      </c>
      <c r="L166" s="35">
        <f t="shared" si="55"/>
        <v>-3.780738369324898E-3</v>
      </c>
    </row>
    <row r="167" spans="1:12" x14ac:dyDescent="0.35">
      <c r="A167" s="19">
        <v>52</v>
      </c>
      <c r="B167" s="50">
        <v>42734</v>
      </c>
      <c r="C167" s="14">
        <f t="shared" si="5"/>
        <v>-6.7997109311910848E-3</v>
      </c>
      <c r="D167" s="14">
        <f t="shared" ref="D167:L167" si="56">D56-D$110</f>
        <v>1.3508097061975201E-2</v>
      </c>
      <c r="E167" s="14">
        <f t="shared" si="56"/>
        <v>4.5447852280277042E-2</v>
      </c>
      <c r="F167" s="14">
        <f t="shared" si="56"/>
        <v>3.0793740037943232E-2</v>
      </c>
      <c r="G167" s="14">
        <f t="shared" si="56"/>
        <v>1.0734396947533188E-2</v>
      </c>
      <c r="H167" s="14">
        <f t="shared" si="56"/>
        <v>1.4225069414491205E-2</v>
      </c>
      <c r="I167" s="14">
        <f t="shared" si="56"/>
        <v>-3.3557593244602007E-3</v>
      </c>
      <c r="J167" s="14">
        <f t="shared" si="56"/>
        <v>-9.9765532930977396E-3</v>
      </c>
      <c r="K167" s="14">
        <f t="shared" si="56"/>
        <v>7.1825920542748925E-3</v>
      </c>
      <c r="L167" s="35">
        <f t="shared" si="56"/>
        <v>-2.6094441741949734E-3</v>
      </c>
    </row>
    <row r="168" spans="1:12" x14ac:dyDescent="0.35">
      <c r="A168" s="19">
        <v>53</v>
      </c>
      <c r="B168" s="50">
        <v>42741</v>
      </c>
      <c r="C168" s="14">
        <f t="shared" si="5"/>
        <v>1.6616041035360154E-2</v>
      </c>
      <c r="D168" s="14">
        <f t="shared" ref="D168:L168" si="57">D57-D$110</f>
        <v>3.5356664075042961E-2</v>
      </c>
      <c r="E168" s="14">
        <f t="shared" si="57"/>
        <v>-2.511809982408808E-2</v>
      </c>
      <c r="F168" s="14">
        <f t="shared" si="57"/>
        <v>4.2468050382885848E-2</v>
      </c>
      <c r="G168" s="14">
        <f t="shared" si="57"/>
        <v>1.1911753868164367E-2</v>
      </c>
      <c r="H168" s="14">
        <f t="shared" si="57"/>
        <v>-3.8913857275507446E-2</v>
      </c>
      <c r="I168" s="14">
        <f t="shared" si="57"/>
        <v>2.1608237292307819E-2</v>
      </c>
      <c r="J168" s="14">
        <f t="shared" si="57"/>
        <v>-4.1413552495060735E-2</v>
      </c>
      <c r="K168" s="14">
        <f t="shared" si="57"/>
        <v>-2.9087692350099237E-3</v>
      </c>
      <c r="L168" s="35">
        <f t="shared" si="57"/>
        <v>-4.1586733065411399E-2</v>
      </c>
    </row>
    <row r="169" spans="1:12" x14ac:dyDescent="0.35">
      <c r="A169" s="19">
        <v>54</v>
      </c>
      <c r="B169" s="50">
        <v>42748</v>
      </c>
      <c r="C169" s="14">
        <f t="shared" si="5"/>
        <v>-1.3365338003649635E-3</v>
      </c>
      <c r="D169" s="14">
        <f t="shared" ref="D169:L169" si="58">D58-D$110</f>
        <v>-1.1960364083513609E-2</v>
      </c>
      <c r="E169" s="14">
        <f t="shared" si="58"/>
        <v>6.4050247702445939E-2</v>
      </c>
      <c r="F169" s="14">
        <f t="shared" si="58"/>
        <v>1.6550513844364803E-3</v>
      </c>
      <c r="G169" s="14">
        <f t="shared" si="58"/>
        <v>-8.7133461241693452E-3</v>
      </c>
      <c r="H169" s="14">
        <f t="shared" si="58"/>
        <v>2.1581835686681461E-3</v>
      </c>
      <c r="I169" s="14">
        <f t="shared" si="58"/>
        <v>1.2312963417011177E-2</v>
      </c>
      <c r="J169" s="14">
        <f t="shared" si="58"/>
        <v>5.3110582723471716E-2</v>
      </c>
      <c r="K169" s="14">
        <f t="shared" si="58"/>
        <v>2.3291409851657854E-2</v>
      </c>
      <c r="L169" s="35">
        <f t="shared" si="58"/>
        <v>8.9363983179544526E-3</v>
      </c>
    </row>
    <row r="170" spans="1:12" x14ac:dyDescent="0.35">
      <c r="A170" s="19">
        <v>55</v>
      </c>
      <c r="B170" s="50">
        <v>42755</v>
      </c>
      <c r="C170" s="14">
        <f t="shared" si="5"/>
        <v>1.2101457375802951E-2</v>
      </c>
      <c r="D170" s="14">
        <f t="shared" ref="D170:L170" si="59">D59-D$110</f>
        <v>3.0250500638616763E-2</v>
      </c>
      <c r="E170" s="14">
        <f t="shared" si="59"/>
        <v>-9.9750119063917852E-4</v>
      </c>
      <c r="F170" s="14">
        <f t="shared" si="59"/>
        <v>3.452222973709812E-2</v>
      </c>
      <c r="G170" s="14">
        <f t="shared" si="59"/>
        <v>3.3176122873976893E-2</v>
      </c>
      <c r="H170" s="14">
        <f t="shared" si="59"/>
        <v>-6.6260169872732699E-2</v>
      </c>
      <c r="I170" s="14">
        <f t="shared" si="59"/>
        <v>3.4818309785951899E-2</v>
      </c>
      <c r="J170" s="14">
        <f t="shared" si="59"/>
        <v>4.4584500845560038E-2</v>
      </c>
      <c r="K170" s="14">
        <f t="shared" si="59"/>
        <v>7.8236173143813287E-2</v>
      </c>
      <c r="L170" s="35">
        <f t="shared" si="59"/>
        <v>1.6231229422054794E-2</v>
      </c>
    </row>
    <row r="171" spans="1:12" x14ac:dyDescent="0.35">
      <c r="A171" s="19">
        <v>56</v>
      </c>
      <c r="B171" s="50">
        <v>42762</v>
      </c>
      <c r="C171" s="14">
        <f t="shared" si="5"/>
        <v>4.6862003489801289E-2</v>
      </c>
      <c r="D171" s="14">
        <f t="shared" ref="D171:L171" si="60">D60-D$110</f>
        <v>-5.3377931265173916E-3</v>
      </c>
      <c r="E171" s="14">
        <f t="shared" si="60"/>
        <v>-3.2377956479015327E-3</v>
      </c>
      <c r="F171" s="14">
        <f t="shared" si="60"/>
        <v>-2.0381361575918546E-2</v>
      </c>
      <c r="G171" s="14">
        <f t="shared" si="60"/>
        <v>-4.4750013569944652E-2</v>
      </c>
      <c r="H171" s="14">
        <f t="shared" si="60"/>
        <v>-1.9632482185978063E-2</v>
      </c>
      <c r="I171" s="14">
        <f t="shared" si="60"/>
        <v>-9.6569889100072848E-3</v>
      </c>
      <c r="J171" s="14">
        <f t="shared" si="60"/>
        <v>-0.10573265487087963</v>
      </c>
      <c r="K171" s="14">
        <f t="shared" si="60"/>
        <v>-3.2931443947582066E-2</v>
      </c>
      <c r="L171" s="35">
        <f t="shared" si="60"/>
        <v>-1.6600976604650781E-2</v>
      </c>
    </row>
    <row r="172" spans="1:12" x14ac:dyDescent="0.35">
      <c r="A172" s="19">
        <v>57</v>
      </c>
      <c r="B172" s="50">
        <v>42769</v>
      </c>
      <c r="C172" s="14">
        <f t="shared" si="5"/>
        <v>2.404523168573517E-2</v>
      </c>
      <c r="D172" s="14">
        <f t="shared" ref="D172:L172" si="61">D61-D$110</f>
        <v>-2.8671566129220734E-2</v>
      </c>
      <c r="E172" s="14">
        <f t="shared" si="61"/>
        <v>2.9909966520560726E-2</v>
      </c>
      <c r="F172" s="14">
        <f t="shared" si="61"/>
        <v>1.9245933203548823E-2</v>
      </c>
      <c r="G172" s="14">
        <f t="shared" si="61"/>
        <v>1.0208468610010346E-2</v>
      </c>
      <c r="H172" s="14">
        <f t="shared" si="61"/>
        <v>8.5343455280696406E-3</v>
      </c>
      <c r="I172" s="14">
        <f t="shared" si="61"/>
        <v>-5.0111425637033961E-3</v>
      </c>
      <c r="J172" s="14">
        <f t="shared" si="61"/>
        <v>2.232152515140284E-2</v>
      </c>
      <c r="K172" s="14">
        <f t="shared" si="61"/>
        <v>-4.3143781355034728E-3</v>
      </c>
      <c r="L172" s="35">
        <f t="shared" si="61"/>
        <v>7.7679624960540813E-4</v>
      </c>
    </row>
    <row r="173" spans="1:12" x14ac:dyDescent="0.35">
      <c r="A173" s="19">
        <v>58</v>
      </c>
      <c r="B173" s="50">
        <v>42776</v>
      </c>
      <c r="C173" s="14">
        <f t="shared" si="5"/>
        <v>2.0440494930266742E-2</v>
      </c>
      <c r="D173" s="14">
        <f t="shared" ref="D173:L173" si="62">D62-D$110</f>
        <v>2.1066220343677736E-2</v>
      </c>
      <c r="E173" s="14">
        <f t="shared" si="62"/>
        <v>-1.9850949799902214E-2</v>
      </c>
      <c r="F173" s="14">
        <f t="shared" si="62"/>
        <v>-7.9019143392087439E-3</v>
      </c>
      <c r="G173" s="14">
        <f t="shared" si="62"/>
        <v>1.4363919922232557E-2</v>
      </c>
      <c r="H173" s="14">
        <f t="shared" si="62"/>
        <v>-9.5800098993997704E-3</v>
      </c>
      <c r="I173" s="14">
        <f t="shared" si="62"/>
        <v>8.5020664233229123E-3</v>
      </c>
      <c r="J173" s="14">
        <f t="shared" si="62"/>
        <v>2.0461851223026625E-2</v>
      </c>
      <c r="K173" s="14">
        <f t="shared" si="62"/>
        <v>-8.2251142288797333E-3</v>
      </c>
      <c r="L173" s="35">
        <f t="shared" si="62"/>
        <v>-3.8286856166981679E-3</v>
      </c>
    </row>
    <row r="174" spans="1:12" x14ac:dyDescent="0.35">
      <c r="A174" s="19">
        <v>59</v>
      </c>
      <c r="B174" s="50">
        <v>42783</v>
      </c>
      <c r="C174" s="14">
        <f t="shared" si="5"/>
        <v>2.9093208223230612E-3</v>
      </c>
      <c r="D174" s="14">
        <f t="shared" ref="D174:L174" si="63">D63-D$110</f>
        <v>3.2004633077060626E-3</v>
      </c>
      <c r="E174" s="14">
        <f t="shared" si="63"/>
        <v>4.4418493295974183E-4</v>
      </c>
      <c r="F174" s="14">
        <f t="shared" si="63"/>
        <v>5.6299585388312808E-3</v>
      </c>
      <c r="G174" s="14">
        <f t="shared" si="63"/>
        <v>5.1523499263659298E-3</v>
      </c>
      <c r="H174" s="14">
        <f t="shared" si="63"/>
        <v>3.5081589696065292E-2</v>
      </c>
      <c r="I174" s="14">
        <f t="shared" si="63"/>
        <v>-1.3333354563221295E-2</v>
      </c>
      <c r="J174" s="14">
        <f t="shared" si="63"/>
        <v>-9.8802700784813569E-3</v>
      </c>
      <c r="K174" s="14">
        <f t="shared" si="63"/>
        <v>-6.4392426187928325E-3</v>
      </c>
      <c r="L174" s="35">
        <f t="shared" si="63"/>
        <v>1.4452164984863635E-2</v>
      </c>
    </row>
    <row r="175" spans="1:12" x14ac:dyDescent="0.35">
      <c r="A175" s="19">
        <v>60</v>
      </c>
      <c r="B175" s="50">
        <v>42790</v>
      </c>
      <c r="C175" s="14">
        <f t="shared" si="5"/>
        <v>1.1870718911705342E-2</v>
      </c>
      <c r="D175" s="14">
        <f t="shared" ref="D175:L175" si="64">D64-D$110</f>
        <v>-1.0147037504372167E-2</v>
      </c>
      <c r="E175" s="14">
        <f t="shared" si="64"/>
        <v>-2.7988702022774408E-2</v>
      </c>
      <c r="F175" s="14">
        <f t="shared" si="64"/>
        <v>4.6267070504298086E-3</v>
      </c>
      <c r="G175" s="14">
        <f t="shared" si="64"/>
        <v>-4.3522387642824416E-3</v>
      </c>
      <c r="H175" s="14">
        <f t="shared" si="64"/>
        <v>-8.9644124260404006E-3</v>
      </c>
      <c r="I175" s="14">
        <f t="shared" si="64"/>
        <v>-9.5379067804365648E-3</v>
      </c>
      <c r="J175" s="14">
        <f t="shared" si="64"/>
        <v>-3.1430776864429473E-2</v>
      </c>
      <c r="K175" s="14">
        <f t="shared" si="64"/>
        <v>-7.8273380577985469E-3</v>
      </c>
      <c r="L175" s="35">
        <f t="shared" si="64"/>
        <v>4.8123509371290766E-4</v>
      </c>
    </row>
    <row r="176" spans="1:12" x14ac:dyDescent="0.35">
      <c r="A176" s="19">
        <v>61</v>
      </c>
      <c r="B176" s="50">
        <v>42797</v>
      </c>
      <c r="C176" s="14">
        <f t="shared" si="5"/>
        <v>-7.788195450865806E-3</v>
      </c>
      <c r="D176" s="14">
        <f t="shared" ref="D176:L176" si="65">D65-D$110</f>
        <v>-1.4842646426400314E-3</v>
      </c>
      <c r="E176" s="14">
        <f t="shared" si="65"/>
        <v>2.1780075700976132E-3</v>
      </c>
      <c r="F176" s="14">
        <f t="shared" si="65"/>
        <v>5.1008950993720065E-3</v>
      </c>
      <c r="G176" s="14">
        <f t="shared" si="65"/>
        <v>6.1349184912013474E-3</v>
      </c>
      <c r="H176" s="14">
        <f t="shared" si="65"/>
        <v>-1.6488131222502037E-2</v>
      </c>
      <c r="I176" s="14">
        <f t="shared" si="65"/>
        <v>-6.0827978319753437E-3</v>
      </c>
      <c r="J176" s="14">
        <f t="shared" si="65"/>
        <v>-5.4731680713255113E-2</v>
      </c>
      <c r="K176" s="14">
        <f t="shared" si="65"/>
        <v>-8.8502908562542275E-3</v>
      </c>
      <c r="L176" s="35">
        <f t="shared" si="65"/>
        <v>-5.4699403947020258E-3</v>
      </c>
    </row>
    <row r="177" spans="1:12" x14ac:dyDescent="0.35">
      <c r="A177" s="19">
        <v>62</v>
      </c>
      <c r="B177" s="50">
        <v>42804</v>
      </c>
      <c r="C177" s="14">
        <f t="shared" si="5"/>
        <v>8.6187213077086287E-3</v>
      </c>
      <c r="D177" s="14">
        <f t="shared" ref="D177:L177" si="66">D66-D$110</f>
        <v>-5.7984315779022301E-3</v>
      </c>
      <c r="E177" s="14">
        <f t="shared" si="66"/>
        <v>2.2133633371265109E-2</v>
      </c>
      <c r="F177" s="14">
        <f t="shared" si="66"/>
        <v>6.9167680641916106E-3</v>
      </c>
      <c r="G177" s="14">
        <f t="shared" si="66"/>
        <v>8.460994174659963E-3</v>
      </c>
      <c r="H177" s="14">
        <f t="shared" si="66"/>
        <v>1.2920797212312067E-2</v>
      </c>
      <c r="I177" s="14">
        <f t="shared" si="66"/>
        <v>3.7820946395860019E-3</v>
      </c>
      <c r="J177" s="14">
        <f t="shared" si="66"/>
        <v>3.0038789843181302E-2</v>
      </c>
      <c r="K177" s="14">
        <f t="shared" si="66"/>
        <v>-4.5535477373283614E-3</v>
      </c>
      <c r="L177" s="35">
        <f t="shared" si="66"/>
        <v>9.4759673809610076E-3</v>
      </c>
    </row>
    <row r="178" spans="1:12" x14ac:dyDescent="0.35">
      <c r="A178" s="19">
        <v>63</v>
      </c>
      <c r="B178" s="50">
        <v>42811</v>
      </c>
      <c r="C178" s="14">
        <f t="shared" si="5"/>
        <v>-4.1376173283157354E-3</v>
      </c>
      <c r="D178" s="14">
        <f t="shared" ref="D178:L178" si="67">D67-D$110</f>
        <v>-1.3393214333704957E-2</v>
      </c>
      <c r="E178" s="14">
        <f t="shared" si="67"/>
        <v>-2.2781681181717511E-2</v>
      </c>
      <c r="F178" s="14">
        <f t="shared" si="67"/>
        <v>-8.9543203810243874E-3</v>
      </c>
      <c r="G178" s="14">
        <f t="shared" si="67"/>
        <v>-4.0961125815234929E-2</v>
      </c>
      <c r="H178" s="14">
        <f t="shared" si="67"/>
        <v>-1.0409242394519715E-2</v>
      </c>
      <c r="I178" s="14">
        <f t="shared" si="67"/>
        <v>-1.6494921609691189E-2</v>
      </c>
      <c r="J178" s="14">
        <f t="shared" si="67"/>
        <v>-2.3001064550608536E-2</v>
      </c>
      <c r="K178" s="14">
        <f t="shared" si="67"/>
        <v>-6.6557583808750211E-3</v>
      </c>
      <c r="L178" s="35">
        <f t="shared" si="67"/>
        <v>-2.1165009765545629E-2</v>
      </c>
    </row>
    <row r="179" spans="1:12" x14ac:dyDescent="0.35">
      <c r="A179" s="19">
        <v>64</v>
      </c>
      <c r="B179" s="50">
        <v>42818</v>
      </c>
      <c r="C179" s="14">
        <f t="shared" si="5"/>
        <v>1.5363623853665659E-2</v>
      </c>
      <c r="D179" s="14">
        <f t="shared" ref="D179:L179" si="68">D68-D$110</f>
        <v>2.7314261773784321E-2</v>
      </c>
      <c r="E179" s="14">
        <f t="shared" si="68"/>
        <v>3.7954600252312641E-2</v>
      </c>
      <c r="F179" s="14">
        <f t="shared" si="68"/>
        <v>1.4767706667401124E-2</v>
      </c>
      <c r="G179" s="14">
        <f t="shared" si="68"/>
        <v>1.337267512231036E-2</v>
      </c>
      <c r="H179" s="14">
        <f t="shared" si="68"/>
        <v>-1.4136422172441323E-2</v>
      </c>
      <c r="I179" s="14">
        <f t="shared" si="68"/>
        <v>3.5494139973928042E-3</v>
      </c>
      <c r="J179" s="14">
        <f t="shared" si="68"/>
        <v>1.6412474939911936E-3</v>
      </c>
      <c r="K179" s="14">
        <f t="shared" si="68"/>
        <v>7.4626241890520589E-3</v>
      </c>
      <c r="L179" s="35">
        <f t="shared" si="68"/>
        <v>2.6237055508890631E-4</v>
      </c>
    </row>
    <row r="180" spans="1:12" x14ac:dyDescent="0.35">
      <c r="A180" s="19">
        <v>65</v>
      </c>
      <c r="B180" s="50">
        <v>42825</v>
      </c>
      <c r="C180" s="14">
        <f t="shared" si="5"/>
        <v>-7.6486276030656728E-3</v>
      </c>
      <c r="D180" s="14">
        <f t="shared" ref="D180:L180" si="69">D69-D$110</f>
        <v>1.843701138141212E-2</v>
      </c>
      <c r="E180" s="14">
        <f t="shared" si="69"/>
        <v>-3.4574786371030335E-2</v>
      </c>
      <c r="F180" s="14">
        <f t="shared" si="69"/>
        <v>-1.4408343505111072E-2</v>
      </c>
      <c r="G180" s="14">
        <f t="shared" si="69"/>
        <v>-7.8729216543282007E-3</v>
      </c>
      <c r="H180" s="14">
        <f t="shared" si="69"/>
        <v>-1.53081488383191E-2</v>
      </c>
      <c r="I180" s="14">
        <f t="shared" si="69"/>
        <v>1.2182167959050702E-2</v>
      </c>
      <c r="J180" s="14">
        <f t="shared" si="69"/>
        <v>-2.0801740091210542E-2</v>
      </c>
      <c r="K180" s="14">
        <f t="shared" si="69"/>
        <v>1.9763083656768751E-2</v>
      </c>
      <c r="L180" s="35">
        <f t="shared" si="69"/>
        <v>-3.0546075664843603E-2</v>
      </c>
    </row>
    <row r="181" spans="1:12" x14ac:dyDescent="0.35">
      <c r="A181" s="19">
        <v>66</v>
      </c>
      <c r="B181" s="50">
        <v>42832</v>
      </c>
      <c r="C181" s="14">
        <f t="shared" ref="C181:G190" si="70">C70-C$110</f>
        <v>-2.410606866826763E-2</v>
      </c>
      <c r="D181" s="14">
        <f t="shared" si="70"/>
        <v>-2.1557851410755818E-2</v>
      </c>
      <c r="E181" s="14">
        <f t="shared" si="70"/>
        <v>-1.0684477353398024E-2</v>
      </c>
      <c r="F181" s="14">
        <f t="shared" si="70"/>
        <v>-1.8351989075765098E-2</v>
      </c>
      <c r="G181" s="14">
        <f t="shared" si="70"/>
        <v>-8.7416635123639709E-3</v>
      </c>
      <c r="H181" s="14">
        <f t="shared" ref="H181:L181" si="71">H70-H$110</f>
        <v>1.3393178831772545E-2</v>
      </c>
      <c r="I181" s="14">
        <f t="shared" si="71"/>
        <v>-2.6306506418082215E-2</v>
      </c>
      <c r="J181" s="14">
        <f t="shared" si="71"/>
        <v>-1.8623471811047745E-2</v>
      </c>
      <c r="K181" s="14">
        <f t="shared" si="71"/>
        <v>-2.6743375463918438E-2</v>
      </c>
      <c r="L181" s="35">
        <f t="shared" si="71"/>
        <v>1.586446771787914E-3</v>
      </c>
    </row>
    <row r="182" spans="1:12" x14ac:dyDescent="0.35">
      <c r="A182" s="19">
        <v>67</v>
      </c>
      <c r="B182" s="50">
        <v>42839</v>
      </c>
      <c r="C182" s="14">
        <f t="shared" si="70"/>
        <v>4.0352316069851247E-3</v>
      </c>
      <c r="D182" s="14">
        <f t="shared" si="70"/>
        <v>1.3175689267201687E-2</v>
      </c>
      <c r="E182" s="14">
        <f t="shared" si="70"/>
        <v>-1.7212746465574871E-2</v>
      </c>
      <c r="F182" s="14">
        <f t="shared" si="70"/>
        <v>2.5484795666923563E-2</v>
      </c>
      <c r="G182" s="14">
        <f t="shared" si="70"/>
        <v>1.8218029693558044E-2</v>
      </c>
      <c r="H182" s="14">
        <f t="shared" ref="H182:L182" si="72">H71-H$110</f>
        <v>-6.7120998292728249E-3</v>
      </c>
      <c r="I182" s="14">
        <f t="shared" si="72"/>
        <v>1.8679957273704043E-2</v>
      </c>
      <c r="J182" s="14">
        <f t="shared" si="72"/>
        <v>3.0165025373601582E-2</v>
      </c>
      <c r="K182" s="14">
        <f t="shared" si="72"/>
        <v>1.0450727205710334E-2</v>
      </c>
      <c r="L182" s="35">
        <f t="shared" si="72"/>
        <v>-3.9093732617714438E-4</v>
      </c>
    </row>
    <row r="183" spans="1:12" x14ac:dyDescent="0.35">
      <c r="A183" s="19">
        <v>68</v>
      </c>
      <c r="B183" s="50">
        <v>42846</v>
      </c>
      <c r="C183" s="14">
        <f t="shared" si="70"/>
        <v>3.6620856517462766E-3</v>
      </c>
      <c r="D183" s="14">
        <f t="shared" si="70"/>
        <v>1.1639548974114124E-2</v>
      </c>
      <c r="E183" s="14">
        <f t="shared" si="70"/>
        <v>7.596170154789457E-2</v>
      </c>
      <c r="F183" s="14">
        <f t="shared" si="70"/>
        <v>2.1096785161984676E-2</v>
      </c>
      <c r="G183" s="14">
        <f t="shared" si="70"/>
        <v>3.44922511560928E-2</v>
      </c>
      <c r="H183" s="14">
        <f t="shared" ref="H183:L183" si="73">H72-H$110</f>
        <v>-3.8988410938625755E-2</v>
      </c>
      <c r="I183" s="14">
        <f t="shared" si="73"/>
        <v>3.6778748301392473E-2</v>
      </c>
      <c r="J183" s="14">
        <f t="shared" si="73"/>
        <v>4.5692534199921822E-2</v>
      </c>
      <c r="K183" s="14">
        <f t="shared" si="73"/>
        <v>3.2261709593463965E-2</v>
      </c>
      <c r="L183" s="35">
        <f t="shared" si="73"/>
        <v>-1.3587455767343277E-2</v>
      </c>
    </row>
    <row r="184" spans="1:12" x14ac:dyDescent="0.35">
      <c r="A184" s="19">
        <v>69</v>
      </c>
      <c r="B184" s="50">
        <v>42853</v>
      </c>
      <c r="C184" s="14">
        <f t="shared" si="70"/>
        <v>1.3105105908872396E-2</v>
      </c>
      <c r="D184" s="14">
        <f t="shared" si="70"/>
        <v>1.4346864181107028E-2</v>
      </c>
      <c r="E184" s="14">
        <f t="shared" si="70"/>
        <v>2.1912872268544523E-2</v>
      </c>
      <c r="F184" s="14">
        <f t="shared" si="70"/>
        <v>1.5439918239135901E-2</v>
      </c>
      <c r="G184" s="14">
        <f t="shared" si="70"/>
        <v>6.0091690929524454E-2</v>
      </c>
      <c r="H184" s="14">
        <f t="shared" ref="H184:L184" si="74">H73-H$110</f>
        <v>-1.9455726914086743E-2</v>
      </c>
      <c r="I184" s="14">
        <f t="shared" si="74"/>
        <v>-3.7599498186871194E-2</v>
      </c>
      <c r="J184" s="14">
        <f t="shared" si="74"/>
        <v>-0.1340650118989507</v>
      </c>
      <c r="K184" s="14">
        <f t="shared" si="74"/>
        <v>-8.4432256526888794E-2</v>
      </c>
      <c r="L184" s="35">
        <f t="shared" si="74"/>
        <v>-5.1152997263908741E-2</v>
      </c>
    </row>
    <row r="185" spans="1:12" x14ac:dyDescent="0.35">
      <c r="A185" s="19">
        <v>70</v>
      </c>
      <c r="B185" s="50">
        <v>42860</v>
      </c>
      <c r="C185" s="14">
        <f t="shared" si="70"/>
        <v>4.3626705231511416E-2</v>
      </c>
      <c r="D185" s="14">
        <f t="shared" si="70"/>
        <v>4.4141141577369175E-3</v>
      </c>
      <c r="E185" s="14">
        <f t="shared" si="70"/>
        <v>3.2066379861240947E-3</v>
      </c>
      <c r="F185" s="14">
        <f t="shared" si="70"/>
        <v>-1.1047044734872042E-2</v>
      </c>
      <c r="G185" s="14">
        <f t="shared" si="70"/>
        <v>-4.6482440660471133E-3</v>
      </c>
      <c r="H185" s="14">
        <f t="shared" ref="H185:L185" si="75">H74-H$110</f>
        <v>6.6331597187047975E-4</v>
      </c>
      <c r="I185" s="14">
        <f t="shared" si="75"/>
        <v>2.0805574630335895E-2</v>
      </c>
      <c r="J185" s="14">
        <f t="shared" si="75"/>
        <v>-1.4281132558833709E-2</v>
      </c>
      <c r="K185" s="14">
        <f t="shared" si="75"/>
        <v>-1.3555193179923784E-4</v>
      </c>
      <c r="L185" s="35">
        <f t="shared" si="75"/>
        <v>8.8741935701479938E-3</v>
      </c>
    </row>
    <row r="186" spans="1:12" x14ac:dyDescent="0.35">
      <c r="A186" s="19">
        <v>71</v>
      </c>
      <c r="B186" s="50">
        <v>42867</v>
      </c>
      <c r="C186" s="14">
        <f t="shared" si="70"/>
        <v>-1.0853137049448397E-2</v>
      </c>
      <c r="D186" s="14">
        <f t="shared" si="70"/>
        <v>5.11487597786601E-3</v>
      </c>
      <c r="E186" s="14">
        <f t="shared" si="70"/>
        <v>-2.3039173373423809E-2</v>
      </c>
      <c r="F186" s="14">
        <f t="shared" si="70"/>
        <v>-2.1652435753834076E-2</v>
      </c>
      <c r="G186" s="14">
        <f t="shared" si="70"/>
        <v>-3.8967524070237809E-3</v>
      </c>
      <c r="H186" s="14">
        <f t="shared" ref="H186:L186" si="76">H75-H$110</f>
        <v>-2.3908666036654064E-2</v>
      </c>
      <c r="I186" s="14">
        <f t="shared" si="76"/>
        <v>-1.9353802251806482E-2</v>
      </c>
      <c r="J186" s="14">
        <f t="shared" si="76"/>
        <v>-2.8878473006302883E-3</v>
      </c>
      <c r="K186" s="14">
        <f t="shared" si="76"/>
        <v>-3.3608788271471395E-2</v>
      </c>
      <c r="L186" s="35">
        <f t="shared" si="76"/>
        <v>-1.5204168848462461E-2</v>
      </c>
    </row>
    <row r="187" spans="1:12" x14ac:dyDescent="0.35">
      <c r="A187" s="19">
        <v>72</v>
      </c>
      <c r="B187" s="50">
        <v>42874</v>
      </c>
      <c r="C187" s="14">
        <f t="shared" si="70"/>
        <v>2.9101596085339939E-3</v>
      </c>
      <c r="D187" s="14">
        <f t="shared" si="70"/>
        <v>2.9463485282146464E-2</v>
      </c>
      <c r="E187" s="14">
        <f t="shared" si="70"/>
        <v>4.1162511373022508E-2</v>
      </c>
      <c r="F187" s="14">
        <f t="shared" si="70"/>
        <v>2.3042095749247357E-2</v>
      </c>
      <c r="G187" s="14">
        <f t="shared" si="70"/>
        <v>3.7869257493555041E-2</v>
      </c>
      <c r="H187" s="14">
        <f t="shared" ref="H187:L187" si="77">H76-H$110</f>
        <v>3.5932520798405945E-3</v>
      </c>
      <c r="I187" s="14">
        <f t="shared" si="77"/>
        <v>3.8067817833116017E-2</v>
      </c>
      <c r="J187" s="14">
        <f t="shared" si="77"/>
        <v>4.8841401591867395E-2</v>
      </c>
      <c r="K187" s="14">
        <f t="shared" si="77"/>
        <v>4.8713008130153529E-2</v>
      </c>
      <c r="L187" s="35">
        <f t="shared" si="77"/>
        <v>4.9757971235088981E-3</v>
      </c>
    </row>
    <row r="188" spans="1:12" x14ac:dyDescent="0.35">
      <c r="A188" s="19">
        <v>73</v>
      </c>
      <c r="B188" s="50">
        <v>42881</v>
      </c>
      <c r="C188" s="14">
        <f t="shared" si="70"/>
        <v>-1.0265410469756354E-2</v>
      </c>
      <c r="D188" s="14">
        <f t="shared" si="70"/>
        <v>-3.7068773715810883E-3</v>
      </c>
      <c r="E188" s="14">
        <f t="shared" si="70"/>
        <v>-5.3313904157622771E-3</v>
      </c>
      <c r="F188" s="14">
        <f t="shared" si="70"/>
        <v>-8.4966737501120711E-3</v>
      </c>
      <c r="G188" s="14">
        <f t="shared" si="70"/>
        <v>-6.18475470946106E-3</v>
      </c>
      <c r="H188" s="14">
        <f t="shared" ref="H188:L188" si="78">H77-H$110</f>
        <v>2.3756021106540078E-2</v>
      </c>
      <c r="I188" s="14">
        <f t="shared" si="78"/>
        <v>2.7986125552974805E-2</v>
      </c>
      <c r="J188" s="14">
        <f t="shared" si="78"/>
        <v>2.0641907040816525E-2</v>
      </c>
      <c r="K188" s="14">
        <f t="shared" si="78"/>
        <v>3.0796366255310032E-2</v>
      </c>
      <c r="L188" s="35">
        <f t="shared" si="78"/>
        <v>1.4226968061509936E-2</v>
      </c>
    </row>
    <row r="189" spans="1:12" x14ac:dyDescent="0.35">
      <c r="A189" s="19">
        <v>74</v>
      </c>
      <c r="B189" s="50">
        <v>42888</v>
      </c>
      <c r="C189" s="14">
        <f t="shared" si="70"/>
        <v>5.9758253225527655E-3</v>
      </c>
      <c r="D189" s="14">
        <f t="shared" si="70"/>
        <v>7.9851827544135476E-3</v>
      </c>
      <c r="E189" s="14">
        <f t="shared" si="70"/>
        <v>1.2612435922742245E-2</v>
      </c>
      <c r="F189" s="14">
        <f t="shared" si="70"/>
        <v>1.5105905513550332E-2</v>
      </c>
      <c r="G189" s="14">
        <f t="shared" si="70"/>
        <v>1.3369450647416254E-2</v>
      </c>
      <c r="H189" s="14">
        <f t="shared" ref="H189:L189" si="79">H78-H$110</f>
        <v>-9.2876289866117567E-3</v>
      </c>
      <c r="I189" s="14">
        <f t="shared" si="79"/>
        <v>-2.1645594524873996E-2</v>
      </c>
      <c r="J189" s="14">
        <f t="shared" si="79"/>
        <v>4.0500058169198449E-4</v>
      </c>
      <c r="K189" s="14">
        <f t="shared" si="79"/>
        <v>-3.2494747650581683E-2</v>
      </c>
      <c r="L189" s="35">
        <f t="shared" si="79"/>
        <v>-1.1939597378578682E-2</v>
      </c>
    </row>
    <row r="190" spans="1:12" x14ac:dyDescent="0.35">
      <c r="A190" s="19">
        <v>75</v>
      </c>
      <c r="B190" s="50">
        <v>42895</v>
      </c>
      <c r="C190" s="14">
        <f t="shared" si="70"/>
        <v>-7.7306598782150862E-2</v>
      </c>
      <c r="D190" s="14">
        <f t="shared" si="70"/>
        <v>-5.2995980975049553E-2</v>
      </c>
      <c r="E190" s="14">
        <f t="shared" si="70"/>
        <v>-9.3927722529891317E-2</v>
      </c>
      <c r="F190" s="14">
        <f t="shared" si="70"/>
        <v>-3.7914268781751213E-2</v>
      </c>
      <c r="G190" s="14">
        <f t="shared" si="70"/>
        <v>-4.6201636314165843E-2</v>
      </c>
      <c r="H190" s="14">
        <f t="shared" ref="H190:L190" si="80">H79-H$110</f>
        <v>7.3118171120252207E-3</v>
      </c>
      <c r="I190" s="14">
        <f t="shared" si="80"/>
        <v>7.927293630463017E-3</v>
      </c>
      <c r="J190" s="14">
        <f t="shared" si="80"/>
        <v>-7.027456647002614E-2</v>
      </c>
      <c r="K190" s="14">
        <f t="shared" si="80"/>
        <v>-3.7128747112473008E-3</v>
      </c>
      <c r="L190" s="35">
        <f t="shared" si="80"/>
        <v>6.4172219197060195E-3</v>
      </c>
    </row>
    <row r="191" spans="1:12" x14ac:dyDescent="0.35">
      <c r="A191" s="19">
        <v>76</v>
      </c>
      <c r="B191" s="50">
        <v>42902</v>
      </c>
      <c r="C191" s="14">
        <f t="shared" ref="C191:G200" si="81">C80-C$110</f>
        <v>3.4730865579169655E-3</v>
      </c>
      <c r="D191" s="14">
        <f t="shared" si="81"/>
        <v>3.1496142435648189E-2</v>
      </c>
      <c r="E191" s="14">
        <f t="shared" si="81"/>
        <v>1.5451538734032676E-2</v>
      </c>
      <c r="F191" s="14">
        <f t="shared" si="81"/>
        <v>1.8084840795252646E-2</v>
      </c>
      <c r="G191" s="14">
        <f t="shared" si="81"/>
        <v>1.205330835639349E-2</v>
      </c>
      <c r="H191" s="14">
        <f t="shared" ref="H191:L191" si="82">H80-H$110</f>
        <v>-2.8889668404597071E-2</v>
      </c>
      <c r="I191" s="14">
        <f t="shared" si="82"/>
        <v>-4.1080035403903717E-2</v>
      </c>
      <c r="J191" s="14">
        <f t="shared" si="82"/>
        <v>-4.1859939657805855E-3</v>
      </c>
      <c r="K191" s="14">
        <f t="shared" si="82"/>
        <v>-1.8867924639684633E-2</v>
      </c>
      <c r="L191" s="35">
        <f t="shared" si="82"/>
        <v>-2.1611453376824356E-2</v>
      </c>
    </row>
    <row r="192" spans="1:12" x14ac:dyDescent="0.35">
      <c r="A192" s="19">
        <v>77</v>
      </c>
      <c r="B192" s="50">
        <v>42909</v>
      </c>
      <c r="C192" s="14">
        <f t="shared" si="81"/>
        <v>-1.9251810036556911E-2</v>
      </c>
      <c r="D192" s="14">
        <f t="shared" si="81"/>
        <v>-3.195423768720957E-2</v>
      </c>
      <c r="E192" s="14">
        <f t="shared" si="81"/>
        <v>-3.644344327536557E-2</v>
      </c>
      <c r="F192" s="14">
        <f t="shared" si="81"/>
        <v>-2.116711168252762E-2</v>
      </c>
      <c r="G192" s="14">
        <f t="shared" si="81"/>
        <v>-4.5438722224861956E-2</v>
      </c>
      <c r="H192" s="14">
        <f t="shared" ref="H192:L192" si="83">H81-H$110</f>
        <v>-2.4871318003035325E-2</v>
      </c>
      <c r="I192" s="14">
        <f t="shared" si="83"/>
        <v>-3.136721085021342E-2</v>
      </c>
      <c r="J192" s="14">
        <f t="shared" si="83"/>
        <v>4.4385252418128567E-3</v>
      </c>
      <c r="K192" s="14">
        <f t="shared" si="83"/>
        <v>-1.5399158471730732E-3</v>
      </c>
      <c r="L192" s="35">
        <f t="shared" si="83"/>
        <v>-1.505375444254178E-2</v>
      </c>
    </row>
    <row r="193" spans="1:12" x14ac:dyDescent="0.35">
      <c r="A193" s="19">
        <v>78</v>
      </c>
      <c r="B193" s="50">
        <v>42916</v>
      </c>
      <c r="C193" s="14">
        <f t="shared" si="81"/>
        <v>-1.2404892658046361E-2</v>
      </c>
      <c r="D193" s="14">
        <f t="shared" si="81"/>
        <v>-1.7408341593398238E-2</v>
      </c>
      <c r="E193" s="14">
        <f t="shared" si="81"/>
        <v>-3.0880951095020728E-2</v>
      </c>
      <c r="F193" s="14">
        <f t="shared" si="81"/>
        <v>-2.0470004960699978E-2</v>
      </c>
      <c r="G193" s="14">
        <f t="shared" si="81"/>
        <v>-1.5677819926945717E-2</v>
      </c>
      <c r="H193" s="14">
        <f t="shared" ref="H193:L193" si="84">H82-H$110</f>
        <v>-2.2627570227737256E-2</v>
      </c>
      <c r="I193" s="14">
        <f t="shared" si="84"/>
        <v>-2.0290893002537343E-2</v>
      </c>
      <c r="J193" s="14">
        <f t="shared" si="84"/>
        <v>-1.9014763790997646E-2</v>
      </c>
      <c r="K193" s="14">
        <f t="shared" si="84"/>
        <v>-1.7006834697101503E-2</v>
      </c>
      <c r="L193" s="35">
        <f t="shared" si="84"/>
        <v>-1.4139955653618041E-2</v>
      </c>
    </row>
    <row r="194" spans="1:12" x14ac:dyDescent="0.35">
      <c r="A194" s="19">
        <v>79</v>
      </c>
      <c r="B194" s="50">
        <v>42923</v>
      </c>
      <c r="C194" s="14">
        <f t="shared" si="81"/>
        <v>2.8931309034874765E-2</v>
      </c>
      <c r="D194" s="14">
        <f t="shared" si="81"/>
        <v>2.9821231219325707E-2</v>
      </c>
      <c r="E194" s="14">
        <f t="shared" si="81"/>
        <v>7.3642472904556625E-2</v>
      </c>
      <c r="F194" s="14">
        <f t="shared" si="81"/>
        <v>6.2137568513640599E-2</v>
      </c>
      <c r="G194" s="14">
        <f t="shared" si="81"/>
        <v>4.0157551804423992E-2</v>
      </c>
      <c r="H194" s="14">
        <f t="shared" ref="H194:L194" si="85">H83-H$110</f>
        <v>9.9565521013219305E-3</v>
      </c>
      <c r="I194" s="14">
        <f t="shared" si="85"/>
        <v>2.719685451637973E-2</v>
      </c>
      <c r="J194" s="14">
        <f t="shared" si="85"/>
        <v>1.4279151350231178E-2</v>
      </c>
      <c r="K194" s="14">
        <f t="shared" si="85"/>
        <v>1.4094368281861568E-2</v>
      </c>
      <c r="L194" s="35">
        <f t="shared" si="85"/>
        <v>-1.5873403024400271E-2</v>
      </c>
    </row>
    <row r="195" spans="1:12" x14ac:dyDescent="0.35">
      <c r="A195" s="19">
        <v>80</v>
      </c>
      <c r="B195" s="50">
        <v>42930</v>
      </c>
      <c r="C195" s="14">
        <f t="shared" si="81"/>
        <v>1.1471226943148768E-2</v>
      </c>
      <c r="D195" s="14">
        <f t="shared" si="81"/>
        <v>2.1375344577001736E-2</v>
      </c>
      <c r="E195" s="14">
        <f t="shared" si="81"/>
        <v>0.14387285247072601</v>
      </c>
      <c r="F195" s="14">
        <f t="shared" si="81"/>
        <v>2.6891944971892172E-2</v>
      </c>
      <c r="G195" s="14">
        <f t="shared" si="81"/>
        <v>1.8409208330028359E-2</v>
      </c>
      <c r="H195" s="14">
        <f t="shared" ref="H195:L195" si="86">H84-H$110</f>
        <v>1.4262630603874633E-2</v>
      </c>
      <c r="I195" s="14">
        <f t="shared" si="86"/>
        <v>3.5669025306643825E-4</v>
      </c>
      <c r="J195" s="14">
        <f t="shared" si="86"/>
        <v>1.628784049468332E-2</v>
      </c>
      <c r="K195" s="14">
        <f t="shared" si="86"/>
        <v>1.1948665392300783E-2</v>
      </c>
      <c r="L195" s="35">
        <f t="shared" si="86"/>
        <v>6.1495758949750472E-3</v>
      </c>
    </row>
    <row r="196" spans="1:12" x14ac:dyDescent="0.35">
      <c r="A196" s="19">
        <v>81</v>
      </c>
      <c r="B196" s="50">
        <v>42937</v>
      </c>
      <c r="C196" s="14">
        <f t="shared" si="81"/>
        <v>-4.3088100479562646E-3</v>
      </c>
      <c r="D196" s="14">
        <f t="shared" si="81"/>
        <v>1.0386873806071771E-2</v>
      </c>
      <c r="E196" s="14">
        <f t="shared" si="81"/>
        <v>-9.9869105571413902E-3</v>
      </c>
      <c r="F196" s="14">
        <f t="shared" si="81"/>
        <v>2.9627504130753879E-2</v>
      </c>
      <c r="G196" s="14">
        <f t="shared" si="81"/>
        <v>-3.9324081911121432E-2</v>
      </c>
      <c r="H196" s="14">
        <f t="shared" ref="H196:L196" si="87">H85-H$110</f>
        <v>7.5674117978891731E-2</v>
      </c>
      <c r="I196" s="14">
        <f t="shared" si="87"/>
        <v>-5.7322080592990153E-3</v>
      </c>
      <c r="J196" s="14">
        <f t="shared" si="87"/>
        <v>-2.7139679952885631E-2</v>
      </c>
      <c r="K196" s="14">
        <f t="shared" si="87"/>
        <v>5.4328962178722573E-2</v>
      </c>
      <c r="L196" s="35">
        <f t="shared" si="87"/>
        <v>7.3784359914826764E-2</v>
      </c>
    </row>
    <row r="197" spans="1:12" x14ac:dyDescent="0.35">
      <c r="A197" s="19">
        <v>82</v>
      </c>
      <c r="B197" s="50">
        <v>42944</v>
      </c>
      <c r="C197" s="14">
        <f t="shared" si="81"/>
        <v>2.6963086292915252E-2</v>
      </c>
      <c r="D197" s="14">
        <f t="shared" si="81"/>
        <v>-6.443034971454531E-2</v>
      </c>
      <c r="E197" s="14">
        <f t="shared" si="81"/>
        <v>-2.4029424762053036E-2</v>
      </c>
      <c r="F197" s="14">
        <f t="shared" si="81"/>
        <v>-1.6576550179188042E-2</v>
      </c>
      <c r="G197" s="14">
        <f t="shared" si="81"/>
        <v>-1.4749429653090257E-2</v>
      </c>
      <c r="H197" s="14">
        <f t="shared" ref="H197:L197" si="88">H86-H$110</f>
        <v>1.4210882766881445E-2</v>
      </c>
      <c r="I197" s="14">
        <f t="shared" si="88"/>
        <v>2.6124988921750573E-3</v>
      </c>
      <c r="J197" s="14">
        <f t="shared" si="88"/>
        <v>3.520093380116994E-2</v>
      </c>
      <c r="K197" s="14">
        <f t="shared" si="88"/>
        <v>3.9987368151459174E-2</v>
      </c>
      <c r="L197" s="35">
        <f t="shared" si="88"/>
        <v>-3.1467206240049735E-2</v>
      </c>
    </row>
    <row r="198" spans="1:12" x14ac:dyDescent="0.35">
      <c r="A198" s="19">
        <v>83</v>
      </c>
      <c r="B198" s="50">
        <v>42951</v>
      </c>
      <c r="C198" s="14">
        <f t="shared" si="81"/>
        <v>-7.3794241199426798E-3</v>
      </c>
      <c r="D198" s="14">
        <f t="shared" si="81"/>
        <v>-3.7159859912768996E-2</v>
      </c>
      <c r="E198" s="14">
        <f t="shared" si="81"/>
        <v>-6.290645617343911E-2</v>
      </c>
      <c r="F198" s="14">
        <f t="shared" si="81"/>
        <v>-1.2746503803081725E-2</v>
      </c>
      <c r="G198" s="14">
        <f t="shared" si="81"/>
        <v>-2.1436070705607099E-2</v>
      </c>
      <c r="H198" s="14">
        <f t="shared" ref="H198:L198" si="89">H87-H$110</f>
        <v>-1.4595181992452988E-2</v>
      </c>
      <c r="I198" s="14">
        <f t="shared" si="89"/>
        <v>2.1402000249797541E-2</v>
      </c>
      <c r="J198" s="14">
        <f t="shared" si="89"/>
        <v>-6.7002399570909296E-2</v>
      </c>
      <c r="K198" s="14">
        <f t="shared" si="89"/>
        <v>3.038882301039451E-2</v>
      </c>
      <c r="L198" s="35">
        <f t="shared" si="89"/>
        <v>-4.7289605430311174E-3</v>
      </c>
    </row>
    <row r="199" spans="1:12" x14ac:dyDescent="0.35">
      <c r="A199" s="19">
        <v>84</v>
      </c>
      <c r="B199" s="50">
        <v>42958</v>
      </c>
      <c r="C199" s="14">
        <f t="shared" si="81"/>
        <v>1.4369255505717982E-2</v>
      </c>
      <c r="D199" s="14">
        <f t="shared" si="81"/>
        <v>-2.4835803923653017E-3</v>
      </c>
      <c r="E199" s="14">
        <f t="shared" si="81"/>
        <v>-2.3160332103674929E-2</v>
      </c>
      <c r="F199" s="14">
        <f t="shared" si="81"/>
        <v>-8.5942711723957146E-3</v>
      </c>
      <c r="G199" s="14">
        <f t="shared" si="81"/>
        <v>6.0406307109279501E-4</v>
      </c>
      <c r="H199" s="14">
        <f t="shared" ref="H199:L199" si="90">H88-H$110</f>
        <v>-5.0944408543697906E-3</v>
      </c>
      <c r="I199" s="14">
        <f t="shared" si="90"/>
        <v>-1.5569901747900586E-2</v>
      </c>
      <c r="J199" s="14">
        <f t="shared" si="90"/>
        <v>2.018283382628887E-3</v>
      </c>
      <c r="K199" s="14">
        <f t="shared" si="90"/>
        <v>-1.9780670756365908E-2</v>
      </c>
      <c r="L199" s="35">
        <f t="shared" si="90"/>
        <v>-1.7944931225794155E-2</v>
      </c>
    </row>
    <row r="200" spans="1:12" x14ac:dyDescent="0.35">
      <c r="A200" s="19">
        <v>85</v>
      </c>
      <c r="B200" s="50">
        <v>42965</v>
      </c>
      <c r="C200" s="14">
        <f t="shared" si="81"/>
        <v>3.121253905187772E-3</v>
      </c>
      <c r="D200" s="14">
        <f t="shared" si="81"/>
        <v>-1.4779911080387304E-2</v>
      </c>
      <c r="E200" s="14">
        <f t="shared" si="81"/>
        <v>7.2443837127102789E-3</v>
      </c>
      <c r="F200" s="14">
        <f t="shared" si="81"/>
        <v>-7.0249550568781023E-4</v>
      </c>
      <c r="G200" s="14">
        <f t="shared" si="81"/>
        <v>7.7332723270959408E-3</v>
      </c>
      <c r="H200" s="14">
        <f t="shared" ref="H200:L200" si="91">H89-H$110</f>
        <v>6.3484168368476476E-3</v>
      </c>
      <c r="I200" s="14">
        <f t="shared" si="91"/>
        <v>-7.44514532708704E-3</v>
      </c>
      <c r="J200" s="14">
        <f t="shared" si="91"/>
        <v>3.455517745473391E-2</v>
      </c>
      <c r="K200" s="14">
        <f t="shared" si="91"/>
        <v>-1.690151136204068E-2</v>
      </c>
      <c r="L200" s="35">
        <f t="shared" si="91"/>
        <v>-2.4964034177917286E-4</v>
      </c>
    </row>
    <row r="201" spans="1:12" x14ac:dyDescent="0.35">
      <c r="A201" s="19">
        <v>86</v>
      </c>
      <c r="B201" s="50">
        <v>42972</v>
      </c>
      <c r="C201" s="14">
        <f t="shared" ref="C201:G210" si="92">C90-C$110</f>
        <v>2.3494484083693569E-2</v>
      </c>
      <c r="D201" s="14">
        <f t="shared" si="92"/>
        <v>2.283630964377964E-2</v>
      </c>
      <c r="E201" s="14">
        <f t="shared" si="92"/>
        <v>3.3426627433579242E-2</v>
      </c>
      <c r="F201" s="14">
        <f t="shared" si="92"/>
        <v>1.9241939532122394E-2</v>
      </c>
      <c r="G201" s="14">
        <f t="shared" si="92"/>
        <v>1.5892988957545266E-2</v>
      </c>
      <c r="H201" s="14">
        <f t="shared" ref="H201:L201" si="93">H90-H$110</f>
        <v>-9.4463350073761033E-3</v>
      </c>
      <c r="I201" s="14">
        <f t="shared" si="93"/>
        <v>7.4292823533637416E-3</v>
      </c>
      <c r="J201" s="14">
        <f t="shared" si="93"/>
        <v>-2.5822547636746858E-2</v>
      </c>
      <c r="K201" s="14">
        <f t="shared" si="93"/>
        <v>1.7290652206774951E-2</v>
      </c>
      <c r="L201" s="35">
        <f t="shared" si="93"/>
        <v>-8.2310245138156827E-3</v>
      </c>
    </row>
    <row r="202" spans="1:12" x14ac:dyDescent="0.35">
      <c r="A202" s="19">
        <v>87</v>
      </c>
      <c r="B202" s="50">
        <v>42979</v>
      </c>
      <c r="C202" s="14">
        <f t="shared" si="92"/>
        <v>-2.2619592784020957E-2</v>
      </c>
      <c r="D202" s="14">
        <f t="shared" si="92"/>
        <v>-7.4436956207291688E-3</v>
      </c>
      <c r="E202" s="14">
        <f t="shared" si="92"/>
        <v>1.9294959598567064E-2</v>
      </c>
      <c r="F202" s="14">
        <f t="shared" si="92"/>
        <v>1.5218048698310265E-3</v>
      </c>
      <c r="G202" s="14">
        <f t="shared" si="92"/>
        <v>-7.114649604535889E-3</v>
      </c>
      <c r="H202" s="14">
        <f t="shared" ref="H202:L202" si="94">H91-H$110</f>
        <v>-3.99795313382778E-2</v>
      </c>
      <c r="I202" s="14">
        <f t="shared" si="94"/>
        <v>-5.497380290305133E-2</v>
      </c>
      <c r="J202" s="14">
        <f t="shared" si="94"/>
        <v>-3.9954627273567106E-2</v>
      </c>
      <c r="K202" s="14">
        <f t="shared" si="94"/>
        <v>-1.3649930587696923E-2</v>
      </c>
      <c r="L202" s="35">
        <f t="shared" si="94"/>
        <v>-5.3303228989643153E-2</v>
      </c>
    </row>
    <row r="203" spans="1:12" x14ac:dyDescent="0.35">
      <c r="A203" s="19">
        <v>88</v>
      </c>
      <c r="B203" s="50">
        <v>42986</v>
      </c>
      <c r="C203" s="14">
        <f t="shared" si="92"/>
        <v>-2.4423366489478543E-2</v>
      </c>
      <c r="D203" s="14">
        <f t="shared" si="92"/>
        <v>6.6325508509796575E-3</v>
      </c>
      <c r="E203" s="14">
        <f t="shared" si="92"/>
        <v>1.5113120051513634E-2</v>
      </c>
      <c r="F203" s="14">
        <f t="shared" si="92"/>
        <v>-1.8738037554069428E-2</v>
      </c>
      <c r="G203" s="14">
        <f t="shared" si="92"/>
        <v>-1.5159281328659908E-2</v>
      </c>
      <c r="H203" s="14">
        <f t="shared" ref="H203:L203" si="95">H92-H$110</f>
        <v>1.860675005982913E-2</v>
      </c>
      <c r="I203" s="14">
        <f t="shared" si="95"/>
        <v>-3.0459917585574842E-2</v>
      </c>
      <c r="J203" s="14">
        <f t="shared" si="95"/>
        <v>-3.3417569165969205E-2</v>
      </c>
      <c r="K203" s="14">
        <f t="shared" si="95"/>
        <v>-5.7262384580726321E-2</v>
      </c>
      <c r="L203" s="35">
        <f t="shared" si="95"/>
        <v>1.7647726217478045E-2</v>
      </c>
    </row>
    <row r="204" spans="1:12" x14ac:dyDescent="0.35">
      <c r="A204" s="19">
        <v>89</v>
      </c>
      <c r="B204" s="50">
        <v>42993</v>
      </c>
      <c r="C204" s="14">
        <f t="shared" si="92"/>
        <v>-3.7152985341711242E-2</v>
      </c>
      <c r="D204" s="14">
        <f t="shared" si="92"/>
        <v>-3.4460104788344173E-2</v>
      </c>
      <c r="E204" s="14">
        <f t="shared" si="92"/>
        <v>2.815668532847897E-2</v>
      </c>
      <c r="F204" s="14">
        <f t="shared" si="92"/>
        <v>-4.785939482720907E-3</v>
      </c>
      <c r="G204" s="14">
        <f t="shared" si="92"/>
        <v>4.3930650931300183E-3</v>
      </c>
      <c r="H204" s="14">
        <f t="shared" ref="H204:L204" si="96">H93-H$110</f>
        <v>3.4241406055294091E-2</v>
      </c>
      <c r="I204" s="14">
        <f t="shared" si="96"/>
        <v>-7.6750431341227159E-3</v>
      </c>
      <c r="J204" s="14">
        <f t="shared" si="96"/>
        <v>3.0065764864313522E-2</v>
      </c>
      <c r="K204" s="14">
        <f t="shared" si="96"/>
        <v>-4.6836422148769812E-2</v>
      </c>
      <c r="L204" s="35">
        <f t="shared" si="96"/>
        <v>4.8615246751769384E-2</v>
      </c>
    </row>
    <row r="205" spans="1:12" x14ac:dyDescent="0.35">
      <c r="A205" s="19">
        <v>90</v>
      </c>
      <c r="B205" s="50">
        <v>43000</v>
      </c>
      <c r="C205" s="14">
        <f t="shared" si="92"/>
        <v>-6.4884507518861486E-3</v>
      </c>
      <c r="D205" s="14">
        <f t="shared" si="92"/>
        <v>-1.4879775764947329E-2</v>
      </c>
      <c r="E205" s="14">
        <f t="shared" si="92"/>
        <v>-4.8707479292987112E-2</v>
      </c>
      <c r="F205" s="14">
        <f t="shared" si="92"/>
        <v>-1.9669767798992585E-2</v>
      </c>
      <c r="G205" s="14">
        <f t="shared" si="92"/>
        <v>1.4610141198676572E-2</v>
      </c>
      <c r="H205" s="14">
        <f t="shared" ref="H205:L205" si="97">H94-H$110</f>
        <v>7.1743285690866639E-3</v>
      </c>
      <c r="I205" s="14">
        <f t="shared" si="97"/>
        <v>5.085606108557298E-3</v>
      </c>
      <c r="J205" s="14">
        <f t="shared" si="97"/>
        <v>-4.0917604322515747E-2</v>
      </c>
      <c r="K205" s="14">
        <f t="shared" si="97"/>
        <v>-6.7068097818073725E-3</v>
      </c>
      <c r="L205" s="35">
        <f t="shared" si="97"/>
        <v>1.8852638296538455E-2</v>
      </c>
    </row>
    <row r="206" spans="1:12" x14ac:dyDescent="0.35">
      <c r="A206" s="19">
        <v>91</v>
      </c>
      <c r="B206" s="50">
        <v>43007</v>
      </c>
      <c r="C206" s="14">
        <f t="shared" si="92"/>
        <v>7.9006263927522066E-3</v>
      </c>
      <c r="D206" s="14">
        <f t="shared" si="92"/>
        <v>1.8952587213800866E-2</v>
      </c>
      <c r="E206" s="14">
        <f t="shared" si="92"/>
        <v>6.806491454420438E-2</v>
      </c>
      <c r="F206" s="14">
        <f t="shared" si="92"/>
        <v>9.1034120571456632E-3</v>
      </c>
      <c r="G206" s="14">
        <f t="shared" si="92"/>
        <v>1.7809480555874089E-2</v>
      </c>
      <c r="H206" s="14">
        <f t="shared" ref="H206:L206" si="98">H95-H$110</f>
        <v>4.8759459332743723E-3</v>
      </c>
      <c r="I206" s="14">
        <f t="shared" si="98"/>
        <v>9.7048116281867065E-3</v>
      </c>
      <c r="J206" s="14">
        <f t="shared" si="98"/>
        <v>-3.8215742552091994E-2</v>
      </c>
      <c r="K206" s="14">
        <f t="shared" si="98"/>
        <v>1.7659704084828143E-2</v>
      </c>
      <c r="L206" s="35">
        <f t="shared" si="98"/>
        <v>9.591778119649657E-3</v>
      </c>
    </row>
    <row r="207" spans="1:12" x14ac:dyDescent="0.35">
      <c r="A207" s="19">
        <v>92</v>
      </c>
      <c r="B207" s="50">
        <v>43014</v>
      </c>
      <c r="C207" s="14">
        <f t="shared" si="92"/>
        <v>-1.8531327827934754E-3</v>
      </c>
      <c r="D207" s="14">
        <f t="shared" si="92"/>
        <v>1.3974651285003968E-2</v>
      </c>
      <c r="E207" s="14">
        <f t="shared" si="92"/>
        <v>2.5703284791724988E-3</v>
      </c>
      <c r="F207" s="14">
        <f t="shared" si="92"/>
        <v>1.9580385400947238E-3</v>
      </c>
      <c r="G207" s="14">
        <f t="shared" si="92"/>
        <v>1.4745933753149695E-2</v>
      </c>
      <c r="H207" s="14">
        <f t="shared" ref="H207:L207" si="99">H96-H$110</f>
        <v>-3.1329666594631433E-2</v>
      </c>
      <c r="I207" s="14">
        <f t="shared" si="99"/>
        <v>-6.466726836723298E-2</v>
      </c>
      <c r="J207" s="14">
        <f t="shared" si="99"/>
        <v>-5.4616163919872937E-2</v>
      </c>
      <c r="K207" s="14">
        <f t="shared" si="99"/>
        <v>-4.4976981450474574E-2</v>
      </c>
      <c r="L207" s="35">
        <f t="shared" si="99"/>
        <v>-9.9306342885799162E-2</v>
      </c>
    </row>
    <row r="208" spans="1:12" x14ac:dyDescent="0.35">
      <c r="A208" s="19">
        <v>93</v>
      </c>
      <c r="B208" s="50">
        <v>43021</v>
      </c>
      <c r="C208" s="14">
        <f t="shared" si="92"/>
        <v>-5.8992912279793377E-3</v>
      </c>
      <c r="D208" s="14">
        <f t="shared" si="92"/>
        <v>-2.070070075663847E-2</v>
      </c>
      <c r="E208" s="14">
        <f t="shared" si="92"/>
        <v>-8.6974443569259093E-3</v>
      </c>
      <c r="F208" s="14">
        <f t="shared" si="92"/>
        <v>5.9185257824528135E-3</v>
      </c>
      <c r="G208" s="14">
        <f t="shared" si="92"/>
        <v>-6.9373590046337297E-3</v>
      </c>
      <c r="H208" s="14">
        <f t="shared" ref="H208:L208" si="100">H97-H$110</f>
        <v>2.7172448295505185E-2</v>
      </c>
      <c r="I208" s="14">
        <f t="shared" si="100"/>
        <v>2.1870710534251374E-2</v>
      </c>
      <c r="J208" s="14">
        <f t="shared" si="100"/>
        <v>-1.5278216172112754E-2</v>
      </c>
      <c r="K208" s="14">
        <f t="shared" si="100"/>
        <v>-1.7769277185711699E-2</v>
      </c>
      <c r="L208" s="35">
        <f t="shared" si="100"/>
        <v>5.352230575338594E-3</v>
      </c>
    </row>
    <row r="209" spans="1:12" x14ac:dyDescent="0.35">
      <c r="A209" s="19">
        <v>94</v>
      </c>
      <c r="B209" s="50">
        <v>43028</v>
      </c>
      <c r="C209" s="14">
        <f t="shared" si="92"/>
        <v>3.3550130309538241E-3</v>
      </c>
      <c r="D209" s="14">
        <f t="shared" si="92"/>
        <v>-2.0767393410382112E-2</v>
      </c>
      <c r="E209" s="14">
        <f t="shared" si="92"/>
        <v>-4.5534403864695393E-3</v>
      </c>
      <c r="F209" s="14">
        <f t="shared" si="92"/>
        <v>-2.8433929699690511E-2</v>
      </c>
      <c r="G209" s="14">
        <f t="shared" si="92"/>
        <v>-1.5661198993164871E-2</v>
      </c>
      <c r="H209" s="14">
        <f t="shared" ref="H209:L209" si="101">H98-H$110</f>
        <v>-8.9074586668710289E-3</v>
      </c>
      <c r="I209" s="14">
        <f t="shared" si="101"/>
        <v>-2.1432301792274629E-2</v>
      </c>
      <c r="J209" s="14">
        <f t="shared" si="101"/>
        <v>-1.5376250582269251E-2</v>
      </c>
      <c r="K209" s="14">
        <f t="shared" si="101"/>
        <v>-0.11238051331045459</v>
      </c>
      <c r="L209" s="35">
        <f t="shared" si="101"/>
        <v>-6.0341452615505539E-2</v>
      </c>
    </row>
    <row r="210" spans="1:12" x14ac:dyDescent="0.35">
      <c r="A210" s="19">
        <v>95</v>
      </c>
      <c r="B210" s="50">
        <v>43035</v>
      </c>
      <c r="C210" s="14">
        <f t="shared" si="92"/>
        <v>5.9993545580874275E-2</v>
      </c>
      <c r="D210" s="14">
        <f t="shared" si="92"/>
        <v>0.11170827657010186</v>
      </c>
      <c r="E210" s="14">
        <f t="shared" si="92"/>
        <v>1.5872320809348944E-2</v>
      </c>
      <c r="F210" s="14">
        <f t="shared" si="92"/>
        <v>4.1778350629471189E-2</v>
      </c>
      <c r="G210" s="14">
        <f t="shared" si="92"/>
        <v>4.9571928695681999E-2</v>
      </c>
      <c r="H210" s="14">
        <f t="shared" ref="H210:L210" si="102">H99-H$110</f>
        <v>-3.206922044323219E-2</v>
      </c>
      <c r="I210" s="14">
        <f t="shared" si="102"/>
        <v>-3.5578068127146603E-2</v>
      </c>
      <c r="J210" s="14">
        <f t="shared" si="102"/>
        <v>-9.0361530534886533E-2</v>
      </c>
      <c r="K210" s="14">
        <f t="shared" si="102"/>
        <v>5.9033157997689899E-2</v>
      </c>
      <c r="L210" s="35">
        <f t="shared" si="102"/>
        <v>-1.7633531272145338E-2</v>
      </c>
    </row>
    <row r="211" spans="1:12" x14ac:dyDescent="0.35">
      <c r="A211" s="19">
        <v>96</v>
      </c>
      <c r="B211" s="50">
        <v>43042</v>
      </c>
      <c r="C211" s="14">
        <f t="shared" ref="C211:G219" si="103">C100-C$110</f>
        <v>3.9412361216155566E-2</v>
      </c>
      <c r="D211" s="14">
        <f t="shared" si="103"/>
        <v>2.5115004627427592E-2</v>
      </c>
      <c r="E211" s="14">
        <f t="shared" si="103"/>
        <v>-3.2532426917228865E-2</v>
      </c>
      <c r="F211" s="14">
        <f t="shared" si="103"/>
        <v>-3.5412879582977022E-3</v>
      </c>
      <c r="G211" s="14">
        <f t="shared" si="103"/>
        <v>2.0132565678838334E-3</v>
      </c>
      <c r="H211" s="14">
        <f t="shared" ref="H211:L211" si="104">H100-H$110</f>
        <v>-5.4053908705144899E-2</v>
      </c>
      <c r="I211" s="14">
        <f t="shared" si="104"/>
        <v>3.5118419165510624E-2</v>
      </c>
      <c r="J211" s="14">
        <f t="shared" si="104"/>
        <v>-4.6701620061332716E-2</v>
      </c>
      <c r="K211" s="14">
        <f t="shared" si="104"/>
        <v>4.0825837065013278E-3</v>
      </c>
      <c r="L211" s="35">
        <f t="shared" si="104"/>
        <v>2.2339578006180603E-2</v>
      </c>
    </row>
    <row r="212" spans="1:12" x14ac:dyDescent="0.35">
      <c r="A212" s="19">
        <v>97</v>
      </c>
      <c r="B212" s="50">
        <v>43049</v>
      </c>
      <c r="C212" s="14">
        <f t="shared" si="103"/>
        <v>-3.3324843032590167E-2</v>
      </c>
      <c r="D212" s="14">
        <f t="shared" si="103"/>
        <v>9.101742781947586E-4</v>
      </c>
      <c r="E212" s="14">
        <f t="shared" si="103"/>
        <v>3.3056224439990929E-3</v>
      </c>
      <c r="F212" s="14">
        <f t="shared" si="103"/>
        <v>-4.0468624997838775E-3</v>
      </c>
      <c r="G212" s="14">
        <f t="shared" si="103"/>
        <v>-2.3081648401462578E-3</v>
      </c>
      <c r="H212" s="14">
        <f t="shared" ref="H212:L212" si="105">H101-H$110</f>
        <v>-9.0620351753942594E-3</v>
      </c>
      <c r="I212" s="14">
        <f t="shared" si="105"/>
        <v>9.6414661020525708E-3</v>
      </c>
      <c r="J212" s="14">
        <f t="shared" si="105"/>
        <v>7.4567061019124511E-3</v>
      </c>
      <c r="K212" s="14">
        <f t="shared" si="105"/>
        <v>-8.0187750856981661E-3</v>
      </c>
      <c r="L212" s="35">
        <f t="shared" si="105"/>
        <v>1.2803178037236147E-2</v>
      </c>
    </row>
    <row r="213" spans="1:12" x14ac:dyDescent="0.35">
      <c r="A213" s="19">
        <v>98</v>
      </c>
      <c r="B213" s="50">
        <v>43056</v>
      </c>
      <c r="C213" s="14">
        <f t="shared" si="103"/>
        <v>2.0126573101388309E-2</v>
      </c>
      <c r="D213" s="14">
        <f t="shared" si="103"/>
        <v>1.0165254363204616E-2</v>
      </c>
      <c r="E213" s="14">
        <f t="shared" si="103"/>
        <v>-8.2883650902639688E-4</v>
      </c>
      <c r="F213" s="14">
        <f t="shared" si="103"/>
        <v>1.4391428529172108E-3</v>
      </c>
      <c r="G213" s="14">
        <f t="shared" si="103"/>
        <v>-1.6439585288405929E-4</v>
      </c>
      <c r="H213" s="14">
        <f t="shared" ref="H213:L213" si="106">H102-H$110</f>
        <v>4.8351108214403651E-2</v>
      </c>
      <c r="I213" s="14">
        <f t="shared" si="106"/>
        <v>-2.2176242324986696E-2</v>
      </c>
      <c r="J213" s="14">
        <f t="shared" si="106"/>
        <v>-2.1555301658984689E-2</v>
      </c>
      <c r="K213" s="14">
        <f t="shared" si="106"/>
        <v>-2.5194625336309007E-2</v>
      </c>
      <c r="L213" s="35">
        <f t="shared" si="106"/>
        <v>7.7127082177262081E-3</v>
      </c>
    </row>
    <row r="214" spans="1:12" x14ac:dyDescent="0.35">
      <c r="A214" s="19">
        <v>99</v>
      </c>
      <c r="B214" s="50">
        <v>43063</v>
      </c>
      <c r="C214" s="14">
        <f t="shared" si="103"/>
        <v>-2.3706458364724289E-2</v>
      </c>
      <c r="D214" s="14">
        <f t="shared" si="103"/>
        <v>1.1361532599534171E-2</v>
      </c>
      <c r="E214" s="14">
        <f t="shared" si="103"/>
        <v>-5.050393456520226E-2</v>
      </c>
      <c r="F214" s="14">
        <f t="shared" si="103"/>
        <v>-2.627530596387094E-2</v>
      </c>
      <c r="G214" s="14">
        <f t="shared" si="103"/>
        <v>-1.7654341580856183E-2</v>
      </c>
      <c r="H214" s="14">
        <f t="shared" ref="H214:L214" si="107">H103-H$110</f>
        <v>7.5009932469078083E-2</v>
      </c>
      <c r="I214" s="14">
        <f t="shared" si="107"/>
        <v>2.6351844449527442E-2</v>
      </c>
      <c r="J214" s="14">
        <f t="shared" si="107"/>
        <v>-3.1786589420169667E-2</v>
      </c>
      <c r="K214" s="14">
        <f t="shared" si="107"/>
        <v>-3.0754481756009019E-2</v>
      </c>
      <c r="L214" s="35">
        <f t="shared" si="107"/>
        <v>4.0017239800494292E-2</v>
      </c>
    </row>
    <row r="215" spans="1:12" x14ac:dyDescent="0.35">
      <c r="A215" s="19">
        <v>100</v>
      </c>
      <c r="B215" s="50">
        <v>43070</v>
      </c>
      <c r="C215" s="14">
        <f t="shared" si="103"/>
        <v>-2.0602661412531056E-2</v>
      </c>
      <c r="D215" s="14">
        <f t="shared" si="103"/>
        <v>-2.0808083740291257E-2</v>
      </c>
      <c r="E215" s="14">
        <f t="shared" si="103"/>
        <v>-1.7732475418974991E-2</v>
      </c>
      <c r="F215" s="14">
        <f t="shared" si="103"/>
        <v>1.0905277413666313E-2</v>
      </c>
      <c r="G215" s="14">
        <f t="shared" si="103"/>
        <v>5.7675152224235986E-3</v>
      </c>
      <c r="H215" s="14">
        <f t="shared" ref="H215:L215" si="108">H104-H$110</f>
        <v>-1.1662045971862475E-2</v>
      </c>
      <c r="I215" s="14">
        <f t="shared" si="108"/>
        <v>5.0684128780588283E-3</v>
      </c>
      <c r="J215" s="14">
        <f t="shared" si="108"/>
        <v>-9.8068542099645564E-2</v>
      </c>
      <c r="K215" s="14">
        <f t="shared" si="108"/>
        <v>-9.3862218799854354E-3</v>
      </c>
      <c r="L215" s="35">
        <f t="shared" si="108"/>
        <v>-8.1643598799521697E-3</v>
      </c>
    </row>
    <row r="216" spans="1:12" x14ac:dyDescent="0.35">
      <c r="A216" s="19">
        <v>101</v>
      </c>
      <c r="B216" s="50">
        <v>43077</v>
      </c>
      <c r="C216" s="14">
        <f t="shared" si="103"/>
        <v>1.121119788290606E-2</v>
      </c>
      <c r="D216" s="14">
        <f t="shared" si="103"/>
        <v>6.1085122904778882E-3</v>
      </c>
      <c r="E216" s="14">
        <f t="shared" si="103"/>
        <v>1.8305930845823836E-2</v>
      </c>
      <c r="F216" s="14">
        <f t="shared" si="103"/>
        <v>-1.5425079561530247E-2</v>
      </c>
      <c r="G216" s="14">
        <f t="shared" si="103"/>
        <v>1.4009130124949684E-2</v>
      </c>
      <c r="H216" s="14">
        <f t="shared" ref="H216:L216" si="109">H105-H$110</f>
        <v>3.4989516128240777E-2</v>
      </c>
      <c r="I216" s="14">
        <f t="shared" si="109"/>
        <v>2.7734910612692412E-2</v>
      </c>
      <c r="J216" s="14">
        <f t="shared" si="109"/>
        <v>2.5234732665684073E-2</v>
      </c>
      <c r="K216" s="14">
        <f t="shared" si="109"/>
        <v>4.2359491075313277E-3</v>
      </c>
      <c r="L216" s="35">
        <f t="shared" si="109"/>
        <v>4.0115424434386107E-2</v>
      </c>
    </row>
    <row r="217" spans="1:12" x14ac:dyDescent="0.35">
      <c r="A217" s="19">
        <v>102</v>
      </c>
      <c r="B217" s="50">
        <v>43084</v>
      </c>
      <c r="C217" s="14">
        <f t="shared" si="103"/>
        <v>1.029927130664467E-2</v>
      </c>
      <c r="D217" s="14">
        <f t="shared" si="103"/>
        <v>-5.8649608671537019E-3</v>
      </c>
      <c r="E217" s="14">
        <f t="shared" si="103"/>
        <v>-9.9345536306635219E-3</v>
      </c>
      <c r="F217" s="14">
        <f t="shared" si="103"/>
        <v>-1.094621488579834E-2</v>
      </c>
      <c r="G217" s="14">
        <f t="shared" si="103"/>
        <v>1.0197409981228114E-2</v>
      </c>
      <c r="H217" s="14">
        <f t="shared" ref="H217:L217" si="110">H106-H$110</f>
        <v>1.0336099597525957E-2</v>
      </c>
      <c r="I217" s="14">
        <f t="shared" si="110"/>
        <v>3.8081612111515561E-2</v>
      </c>
      <c r="J217" s="14">
        <f t="shared" si="110"/>
        <v>-7.2036979751004312E-3</v>
      </c>
      <c r="K217" s="14">
        <f t="shared" si="110"/>
        <v>6.53090462154965E-3</v>
      </c>
      <c r="L217" s="35">
        <f t="shared" si="110"/>
        <v>2.7384183591029277E-2</v>
      </c>
    </row>
    <row r="218" spans="1:12" x14ac:dyDescent="0.35">
      <c r="A218" s="19">
        <v>103</v>
      </c>
      <c r="B218" s="50">
        <v>43091</v>
      </c>
      <c r="C218" s="14">
        <f t="shared" si="103"/>
        <v>-2.8482871726203968E-2</v>
      </c>
      <c r="D218" s="14">
        <f t="shared" si="103"/>
        <v>3.3160435775714935E-3</v>
      </c>
      <c r="E218" s="14">
        <f t="shared" si="103"/>
        <v>1.6488772236984282E-2</v>
      </c>
      <c r="F218" s="14">
        <f t="shared" si="103"/>
        <v>-3.0177802797765317E-3</v>
      </c>
      <c r="G218" s="14">
        <f t="shared" si="103"/>
        <v>-1.8180257115106766E-2</v>
      </c>
      <c r="H218" s="14">
        <f t="shared" ref="H218:L218" si="111">H107-H$110</f>
        <v>5.5083202934209426E-3</v>
      </c>
      <c r="I218" s="14">
        <f t="shared" si="111"/>
        <v>-1.703555786952695E-2</v>
      </c>
      <c r="J218" s="14">
        <f t="shared" si="111"/>
        <v>4.4888247783306065E-2</v>
      </c>
      <c r="K218" s="14">
        <f t="shared" si="111"/>
        <v>8.8255632237661495E-3</v>
      </c>
      <c r="L218" s="35">
        <f t="shared" si="111"/>
        <v>5.3112474773270562E-3</v>
      </c>
    </row>
    <row r="219" spans="1:12" ht="16" thickBot="1" x14ac:dyDescent="0.4">
      <c r="A219" s="37">
        <v>104</v>
      </c>
      <c r="B219" s="51">
        <v>43098</v>
      </c>
      <c r="C219" s="48">
        <f t="shared" si="103"/>
        <v>-1.6643662462701485E-2</v>
      </c>
      <c r="D219" s="48">
        <f t="shared" si="103"/>
        <v>-2.0410634205967761E-2</v>
      </c>
      <c r="E219" s="48">
        <f t="shared" si="103"/>
        <v>-8.8628007673040143E-3</v>
      </c>
      <c r="F219" s="48">
        <f t="shared" si="103"/>
        <v>-1.390265627285775E-2</v>
      </c>
      <c r="G219" s="48">
        <f t="shared" si="103"/>
        <v>-5.171299824430698E-3</v>
      </c>
      <c r="H219" s="48">
        <f t="shared" ref="H219:L219" si="112">H108-H$110</f>
        <v>-1.1785623891505035E-2</v>
      </c>
      <c r="I219" s="48">
        <f t="shared" si="112"/>
        <v>-1.0186417966016751E-2</v>
      </c>
      <c r="J219" s="48">
        <f t="shared" si="112"/>
        <v>-8.8157534836126993E-3</v>
      </c>
      <c r="K219" s="48">
        <f t="shared" si="112"/>
        <v>-1.2489350699650931E-2</v>
      </c>
      <c r="L219" s="36">
        <f t="shared" si="112"/>
        <v>-1.006159594191048E-2</v>
      </c>
    </row>
    <row r="220" spans="1:12" x14ac:dyDescent="0.35">
      <c r="C220" s="1"/>
      <c r="D220" s="1"/>
      <c r="E220" s="1"/>
      <c r="F220" s="1"/>
      <c r="G220" s="1"/>
    </row>
  </sheetData>
  <mergeCells count="8">
    <mergeCell ref="A112:B112"/>
    <mergeCell ref="A114:L114"/>
    <mergeCell ref="A1:L1"/>
    <mergeCell ref="H2:L2"/>
    <mergeCell ref="C2:G2"/>
    <mergeCell ref="A2:B2"/>
    <mergeCell ref="A110:B110"/>
    <mergeCell ref="A111:B1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12"/>
  <sheetViews>
    <sheetView topLeftCell="A3" workbookViewId="0">
      <selection activeCell="H20" sqref="H20"/>
    </sheetView>
  </sheetViews>
  <sheetFormatPr defaultColWidth="10.6640625" defaultRowHeight="15.5" x14ac:dyDescent="0.35"/>
  <sheetData>
    <row r="1" spans="1:19" ht="21.5" thickBot="1" x14ac:dyDescent="0.55000000000000004">
      <c r="A1" s="97" t="s">
        <v>100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9"/>
    </row>
    <row r="2" spans="1:19" ht="19" thickBot="1" x14ac:dyDescent="0.5">
      <c r="A2" s="22"/>
      <c r="B2" s="18"/>
      <c r="C2" s="101" t="s">
        <v>95</v>
      </c>
      <c r="D2" s="101"/>
      <c r="E2" s="101"/>
      <c r="F2" s="101"/>
      <c r="G2" s="101"/>
      <c r="H2" s="100" t="s">
        <v>96</v>
      </c>
      <c r="I2" s="101"/>
      <c r="J2" s="101"/>
      <c r="K2" s="101"/>
      <c r="L2" s="102"/>
    </row>
    <row r="3" spans="1:19" ht="16" thickBot="1" x14ac:dyDescent="0.4">
      <c r="A3" s="10"/>
      <c r="B3" s="6"/>
      <c r="C3" s="12" t="s">
        <v>33</v>
      </c>
      <c r="D3" s="47" t="s">
        <v>64</v>
      </c>
      <c r="E3" s="47" t="s">
        <v>65</v>
      </c>
      <c r="F3" s="47" t="s">
        <v>66</v>
      </c>
      <c r="G3" s="47" t="s">
        <v>67</v>
      </c>
      <c r="H3" s="80" t="s">
        <v>135</v>
      </c>
      <c r="I3" s="82" t="s">
        <v>136</v>
      </c>
      <c r="J3" s="82" t="s">
        <v>137</v>
      </c>
      <c r="K3" s="82" t="s">
        <v>138</v>
      </c>
      <c r="L3" s="81" t="s">
        <v>139</v>
      </c>
    </row>
    <row r="4" spans="1:19" x14ac:dyDescent="0.35">
      <c r="A4" s="92" t="s">
        <v>98</v>
      </c>
      <c r="B4" s="93"/>
      <c r="C4" s="9">
        <f>AVERAGE(Returns!C5:'Returns'!C108)</f>
        <v>5.7710801970794348E-3</v>
      </c>
      <c r="D4" s="9">
        <f>AVERAGE(Returns!D5:'Returns'!D108)</f>
        <v>6.2906703147480366E-3</v>
      </c>
      <c r="E4" s="9">
        <f>AVERAGE(Returns!E5:'Returns'!E108)</f>
        <v>4.963349689439807E-3</v>
      </c>
      <c r="F4" s="9">
        <f>AVERAGE(Returns!F5:'Returns'!F108)</f>
        <v>5.6629179146521682E-3</v>
      </c>
      <c r="G4" s="9">
        <f>AVERAGE(Returns!G5:'Returns'!G108)</f>
        <v>3.5098454068860563E-3</v>
      </c>
      <c r="H4" s="9">
        <f>AVERAGE(Returns!H5:'Returns'!H108)</f>
        <v>2.383526949576852E-3</v>
      </c>
      <c r="I4" s="9">
        <f>AVERAGE(Returns!I5:'Returns'!I108)</f>
        <v>4.211721796435591E-3</v>
      </c>
      <c r="J4" s="9">
        <f>AVERAGE(Returns!J5:'Returns'!J108)</f>
        <v>5.4259197291011592E-3</v>
      </c>
      <c r="K4" s="9">
        <f>AVERAGE(Returns!K5:'Returns'!K108)</f>
        <v>6.3467831857270162E-3</v>
      </c>
      <c r="L4" s="5">
        <f>AVERAGE(Returns!L5:'Returns'!L108)</f>
        <v>2.375174232291684E-3</v>
      </c>
    </row>
    <row r="5" spans="1:19" x14ac:dyDescent="0.35">
      <c r="A5" s="110" t="s">
        <v>97</v>
      </c>
      <c r="B5" s="111"/>
      <c r="C5" s="9">
        <f>STDEV(Returns!C5:'Returns'!C108)</f>
        <v>2.810120026136384E-2</v>
      </c>
      <c r="D5" s="9">
        <f>STDEV(Returns!D5:'Returns'!D108)</f>
        <v>3.5320244230656134E-2</v>
      </c>
      <c r="E5" s="9">
        <f>STDEV(Returns!E5:'Returns'!E108)</f>
        <v>4.8628049914353683E-2</v>
      </c>
      <c r="F5" s="9">
        <f>STDEV(Returns!F5:'Returns'!F108)</f>
        <v>2.7621402692126682E-2</v>
      </c>
      <c r="G5" s="9">
        <f>STDEV(Returns!G5:'Returns'!G108)</f>
        <v>2.3012916170238342E-2</v>
      </c>
      <c r="H5" s="9">
        <f>STDEV(Returns!H5:'Returns'!H108)</f>
        <v>2.5047569117503447E-2</v>
      </c>
      <c r="I5" s="9">
        <f>STDEV(Returns!I5:'Returns'!I108)</f>
        <v>2.3721796166693183E-2</v>
      </c>
      <c r="J5" s="9">
        <f>STDEV(Returns!J5:'Returns'!J108)</f>
        <v>7.0848333782411996E-2</v>
      </c>
      <c r="K5" s="9">
        <f>STDEV(Returns!K5:'Returns'!K108)</f>
        <v>3.3783216608429992E-2</v>
      </c>
      <c r="L5" s="5">
        <f>STDEV(Returns!L5:'Returns'!L108)</f>
        <v>2.4872053015675587E-2</v>
      </c>
    </row>
    <row r="6" spans="1:19" ht="16" thickBot="1" x14ac:dyDescent="0.4">
      <c r="A6" s="112" t="s">
        <v>99</v>
      </c>
      <c r="B6" s="113"/>
      <c r="C6" s="11">
        <f>VAR(Returns!C5:'Returns'!C108)</f>
        <v>7.8967745612927521E-4</v>
      </c>
      <c r="D6" s="11">
        <f>VAR(Returns!D5:'Returns'!D108)</f>
        <v>1.2475196525131981E-3</v>
      </c>
      <c r="E6" s="11">
        <f>VAR(Returns!E5:'Returns'!E108)</f>
        <v>2.3646872384728733E-3</v>
      </c>
      <c r="F6" s="11">
        <f>VAR(Returns!F5:'Returns'!F108)</f>
        <v>7.6294188668062307E-4</v>
      </c>
      <c r="G6" s="11">
        <f>VAR(Returns!G5:'Returns'!G108)</f>
        <v>5.2959431065841738E-4</v>
      </c>
      <c r="H6" s="11">
        <f>VAR(Returns!H5:'Returns'!H108)</f>
        <v>6.2738071869611236E-4</v>
      </c>
      <c r="I6" s="11">
        <f>VAR(Returns!I5:'Returns'!I108)</f>
        <v>5.6272361337413946E-4</v>
      </c>
      <c r="J6" s="11">
        <f>VAR(Returns!J5:'Returns'!J108)</f>
        <v>5.0194863997440609E-3</v>
      </c>
      <c r="K6" s="11">
        <f>VAR(Returns!K5:'Returns'!K108)</f>
        <v>1.1413057244121002E-3</v>
      </c>
      <c r="L6" s="6">
        <f>VAR(Returns!L5:'Returns'!L108)</f>
        <v>6.1861902121457713E-4</v>
      </c>
    </row>
    <row r="7" spans="1:19" ht="16" thickBot="1" x14ac:dyDescent="0.4"/>
    <row r="8" spans="1:19" ht="16" thickBot="1" x14ac:dyDescent="0.4">
      <c r="A8" s="24" t="s">
        <v>32</v>
      </c>
      <c r="B8" s="13" t="s">
        <v>22</v>
      </c>
      <c r="C8" s="12" t="s">
        <v>33</v>
      </c>
      <c r="D8" s="47" t="s">
        <v>64</v>
      </c>
      <c r="E8" s="47" t="s">
        <v>65</v>
      </c>
      <c r="F8" s="47" t="s">
        <v>66</v>
      </c>
      <c r="G8" s="47" t="s">
        <v>67</v>
      </c>
      <c r="H8" s="80" t="s">
        <v>135</v>
      </c>
      <c r="I8" s="82" t="s">
        <v>136</v>
      </c>
      <c r="J8" s="82" t="s">
        <v>137</v>
      </c>
      <c r="K8" s="82" t="s">
        <v>138</v>
      </c>
      <c r="L8" s="81" t="s">
        <v>139</v>
      </c>
      <c r="N8" s="109" t="s">
        <v>122</v>
      </c>
      <c r="O8" s="109"/>
      <c r="P8" s="109"/>
      <c r="Q8" s="109"/>
      <c r="R8" s="109"/>
      <c r="S8" s="109"/>
    </row>
    <row r="9" spans="1:19" x14ac:dyDescent="0.35">
      <c r="A9" s="19">
        <v>1</v>
      </c>
      <c r="B9" s="50">
        <v>42377</v>
      </c>
      <c r="C9" s="22">
        <f>Returns!C5-'Excess Returns'!C$4</f>
        <v>2.5562707384747793E-2</v>
      </c>
      <c r="D9" s="17">
        <f>Returns!D5-'Excess Returns'!D$4</f>
        <v>-3.1172467492854655E-2</v>
      </c>
      <c r="E9" s="17">
        <f>Returns!E5-'Excess Returns'!E$4</f>
        <v>-7.2672629159552943E-2</v>
      </c>
      <c r="F9" s="17">
        <f>Returns!F5-'Excess Returns'!F$4</f>
        <v>-1.0778062320624896E-3</v>
      </c>
      <c r="G9" s="17">
        <f>Returns!G5-'Excess Returns'!G$4</f>
        <v>-1.9706109700972679E-2</v>
      </c>
      <c r="H9" s="17">
        <f>Returns!H5-'Excess Returns'!H$4</f>
        <v>9.6614199740444875E-4</v>
      </c>
      <c r="I9" s="17">
        <f>Returns!I5-'Excess Returns'!I$4</f>
        <v>1.2713025528995258E-2</v>
      </c>
      <c r="J9" s="17">
        <f>Returns!J5-'Excess Returns'!J$4</f>
        <v>-5.4365348769323071E-2</v>
      </c>
      <c r="K9" s="17">
        <f>Returns!K5-'Excess Returns'!K$4</f>
        <v>-1.397824179061926E-2</v>
      </c>
      <c r="L9" s="18">
        <f>Returns!L5-'Excess Returns'!L$4</f>
        <v>3.4900208265151479E-2</v>
      </c>
      <c r="N9">
        <v>2.5562707384747793E-2</v>
      </c>
      <c r="O9">
        <v>-3.1172467492854655E-2</v>
      </c>
      <c r="P9">
        <v>-7.2672629159552943E-2</v>
      </c>
      <c r="Q9">
        <v>-1.0778062320624896E-3</v>
      </c>
      <c r="R9">
        <v>-1.9706109700972679E-2</v>
      </c>
      <c r="S9">
        <v>2.5562707384747793E-2</v>
      </c>
    </row>
    <row r="10" spans="1:19" x14ac:dyDescent="0.35">
      <c r="A10" s="19">
        <v>2</v>
      </c>
      <c r="B10" s="50">
        <v>42384</v>
      </c>
      <c r="C10" s="8">
        <f>Returns!C6-'Excess Returns'!C$4</f>
        <v>-3.866117018424018E-2</v>
      </c>
      <c r="D10" s="9">
        <f>Returns!D6-'Excess Returns'!D$4</f>
        <v>-3.708021172992991E-2</v>
      </c>
      <c r="E10" s="9">
        <f>Returns!E6-'Excess Returns'!E$4</f>
        <v>-4.9954463407054471E-2</v>
      </c>
      <c r="F10" s="9">
        <f>Returns!F6-'Excess Returns'!F$4</f>
        <v>-4.9403322503517089E-2</v>
      </c>
      <c r="G10" s="9">
        <f>Returns!G6-'Excess Returns'!G$4</f>
        <v>-1.4950041677287973E-2</v>
      </c>
      <c r="H10" s="9">
        <f>Returns!H6-'Excess Returns'!H$4</f>
        <v>1.965834923409638E-2</v>
      </c>
      <c r="I10" s="9">
        <f>Returns!I6-'Excess Returns'!I$4</f>
        <v>-1.7561018893431493E-2</v>
      </c>
      <c r="J10" s="9">
        <f>Returns!J6-'Excess Returns'!J$4</f>
        <v>-0.24915610465169932</v>
      </c>
      <c r="K10" s="9">
        <f>Returns!K6-'Excess Returns'!K$4</f>
        <v>-2.3084071385025117E-2</v>
      </c>
      <c r="L10" s="5">
        <f>Returns!L6-'Excess Returns'!L$4</f>
        <v>4.5977309524381782E-3</v>
      </c>
      <c r="N10">
        <v>-3.866117018424018E-2</v>
      </c>
      <c r="O10">
        <v>-3.708021172992991E-2</v>
      </c>
      <c r="P10">
        <v>-4.9954463407054471E-2</v>
      </c>
      <c r="Q10">
        <v>-4.9403322503517089E-2</v>
      </c>
      <c r="R10">
        <v>-1.4950041677287973E-2</v>
      </c>
      <c r="S10">
        <v>-3.866117018424018E-2</v>
      </c>
    </row>
    <row r="11" spans="1:19" x14ac:dyDescent="0.35">
      <c r="A11" s="19">
        <v>3</v>
      </c>
      <c r="B11" s="50">
        <v>42391</v>
      </c>
      <c r="C11" s="8">
        <f>Returns!C7-'Excess Returns'!C$4</f>
        <v>-2.8987634267894136E-2</v>
      </c>
      <c r="D11" s="9">
        <f>Returns!D7-'Excess Returns'!D$4</f>
        <v>9.348046247879592E-2</v>
      </c>
      <c r="E11" s="9">
        <f>Returns!E7-'Excess Returns'!E$4</f>
        <v>-8.5714600143129219E-2</v>
      </c>
      <c r="F11" s="9">
        <f>Returns!F7-'Excess Returns'!F$4</f>
        <v>0.14169813348451382</v>
      </c>
      <c r="G11" s="9">
        <f>Returns!G7-'Excess Returns'!G$4</f>
        <v>3.039830262280916E-2</v>
      </c>
      <c r="H11" s="9">
        <f>Returns!H7-'Excess Returns'!H$4</f>
        <v>6.382958501173272E-2</v>
      </c>
      <c r="I11" s="9">
        <f>Returns!I7-'Excess Returns'!I$4</f>
        <v>-8.0853187271442018E-3</v>
      </c>
      <c r="J11" s="9">
        <f>Returns!J7-'Excess Returns'!J$4</f>
        <v>0.193424939016064</v>
      </c>
      <c r="K11" s="9">
        <f>Returns!K7-'Excess Returns'!K$4</f>
        <v>-1.9116037609812554E-2</v>
      </c>
      <c r="L11" s="5">
        <f>Returns!L7-'Excess Returns'!L$4</f>
        <v>2.5883913362404164E-2</v>
      </c>
      <c r="N11">
        <v>-2.8987634267894136E-2</v>
      </c>
      <c r="O11">
        <v>9.348046247879592E-2</v>
      </c>
      <c r="P11">
        <v>-8.5714600143129219E-2</v>
      </c>
      <c r="Q11">
        <v>0.14169813348451382</v>
      </c>
      <c r="R11">
        <v>3.039830262280916E-2</v>
      </c>
      <c r="S11">
        <v>-2.8987634267894136E-2</v>
      </c>
    </row>
    <row r="12" spans="1:19" x14ac:dyDescent="0.35">
      <c r="A12" s="19">
        <v>4</v>
      </c>
      <c r="B12" s="50">
        <v>42398</v>
      </c>
      <c r="C12" s="8">
        <f>Returns!C8-'Excess Returns'!C$4</f>
        <v>2.0555896924566174E-2</v>
      </c>
      <c r="D12" s="9">
        <f>Returns!D8-'Excess Returns'!D$4</f>
        <v>-0.17584752395616229</v>
      </c>
      <c r="E12" s="9">
        <f>Returns!E8-'Excess Returns'!E$4</f>
        <v>-5.602815737809453E-2</v>
      </c>
      <c r="F12" s="9">
        <f>Returns!F8-'Excess Returns'!F$4</f>
        <v>6.9055262771755572E-3</v>
      </c>
      <c r="G12" s="9">
        <f>Returns!G8-'Excess Returns'!G$4</f>
        <v>-3.5410382182804574E-2</v>
      </c>
      <c r="H12" s="9">
        <f>Returns!H8-'Excess Returns'!H$4</f>
        <v>2.6178269370746902E-2</v>
      </c>
      <c r="I12" s="9">
        <f>Returns!I8-'Excess Returns'!I$4</f>
        <v>6.8826521734993679E-2</v>
      </c>
      <c r="J12" s="9">
        <f>Returns!J8-'Excess Returns'!J$4</f>
        <v>-8.0290798693275031E-2</v>
      </c>
      <c r="K12" s="9">
        <f>Returns!K8-'Excess Returns'!K$4</f>
        <v>1.2599887613207458E-2</v>
      </c>
      <c r="L12" s="5">
        <f>Returns!L8-'Excess Returns'!L$4</f>
        <v>2.5381279298193657E-2</v>
      </c>
      <c r="N12">
        <v>2.0555896924566174E-2</v>
      </c>
      <c r="O12">
        <v>-0.17584752395616229</v>
      </c>
      <c r="P12">
        <v>-5.602815737809453E-2</v>
      </c>
      <c r="Q12">
        <v>6.9055262771755572E-3</v>
      </c>
      <c r="R12">
        <v>-3.5410382182804574E-2</v>
      </c>
      <c r="S12">
        <v>2.0555896924566174E-2</v>
      </c>
    </row>
    <row r="13" spans="1:19" x14ac:dyDescent="0.35">
      <c r="A13" s="19">
        <v>5</v>
      </c>
      <c r="B13" s="50">
        <v>42405</v>
      </c>
      <c r="C13" s="8">
        <f>Returns!C9-'Excess Returns'!C$4</f>
        <v>-3.0839971262354243E-2</v>
      </c>
      <c r="D13" s="9">
        <f>Returns!D9-'Excess Returns'!D$4</f>
        <v>-6.8690731732043597E-2</v>
      </c>
      <c r="E13" s="9">
        <f>Returns!E9-'Excess Returns'!E$4</f>
        <v>-4.3136802682467085E-2</v>
      </c>
      <c r="F13" s="9">
        <f>Returns!F9-'Excess Returns'!F$4</f>
        <v>-8.6497808847629643E-2</v>
      </c>
      <c r="G13" s="9">
        <f>Returns!G9-'Excess Returns'!G$4</f>
        <v>-3.9312198601408339E-2</v>
      </c>
      <c r="H13" s="9">
        <f>Returns!H9-'Excess Returns'!H$4</f>
        <v>-2.3221776251940003E-2</v>
      </c>
      <c r="I13" s="9">
        <f>Returns!I9-'Excess Returns'!I$4</f>
        <v>-4.2203150209233632E-2</v>
      </c>
      <c r="J13" s="9">
        <f>Returns!J9-'Excess Returns'!J$4</f>
        <v>-0.10960927221391267</v>
      </c>
      <c r="K13" s="9">
        <f>Returns!K9-'Excess Returns'!K$4</f>
        <v>-7.2850093864805759E-2</v>
      </c>
      <c r="L13" s="5">
        <f>Returns!L9-'Excess Returns'!L$4</f>
        <v>-1.1173644820525058E-2</v>
      </c>
      <c r="N13">
        <v>-3.0839971262354243E-2</v>
      </c>
      <c r="O13">
        <v>-6.8690731732043597E-2</v>
      </c>
      <c r="P13">
        <v>-4.3136802682467085E-2</v>
      </c>
      <c r="Q13">
        <v>-8.6497808847629643E-2</v>
      </c>
      <c r="R13">
        <v>-3.9312198601408339E-2</v>
      </c>
      <c r="S13">
        <v>-3.0839971262354243E-2</v>
      </c>
    </row>
    <row r="14" spans="1:19" x14ac:dyDescent="0.35">
      <c r="A14" s="19">
        <v>6</v>
      </c>
      <c r="B14" s="50">
        <v>42412</v>
      </c>
      <c r="C14" s="8">
        <f>Returns!C10-'Excess Returns'!C$4</f>
        <v>2.1183572707951397E-2</v>
      </c>
      <c r="D14" s="9">
        <f>Returns!D10-'Excess Returns'!D$4</f>
        <v>3.48885169594981E-2</v>
      </c>
      <c r="E14" s="9">
        <f>Returns!E10-'Excess Returns'!E$4</f>
        <v>4.1867194140576672E-2</v>
      </c>
      <c r="F14" s="9">
        <f>Returns!F10-'Excess Returns'!F$4</f>
        <v>9.5286972759237414E-3</v>
      </c>
      <c r="G14" s="9">
        <f>Returns!G10-'Excess Returns'!G$4</f>
        <v>1.7121678164483293E-2</v>
      </c>
      <c r="H14" s="9">
        <f>Returns!H10-'Excess Returns'!H$4</f>
        <v>2.851698781974854E-2</v>
      </c>
      <c r="I14" s="9">
        <f>Returns!I10-'Excess Returns'!I$4</f>
        <v>1.8372203576094814E-2</v>
      </c>
      <c r="J14" s="9">
        <f>Returns!J10-'Excess Returns'!J$4</f>
        <v>0.1801582826996698</v>
      </c>
      <c r="K14" s="9">
        <f>Returns!K10-'Excess Returns'!K$4</f>
        <v>6.8566821148042842E-2</v>
      </c>
      <c r="L14" s="5">
        <f>Returns!L10-'Excess Returns'!L$4</f>
        <v>1.8937197224617293E-2</v>
      </c>
      <c r="N14">
        <v>2.1183572707951397E-2</v>
      </c>
      <c r="O14">
        <v>3.48885169594981E-2</v>
      </c>
      <c r="P14">
        <v>4.1867194140576672E-2</v>
      </c>
      <c r="Q14">
        <v>9.5286972759237414E-3</v>
      </c>
      <c r="R14">
        <v>1.7121678164483293E-2</v>
      </c>
      <c r="S14">
        <v>2.1183572707951397E-2</v>
      </c>
    </row>
    <row r="15" spans="1:19" x14ac:dyDescent="0.35">
      <c r="A15" s="19">
        <v>7</v>
      </c>
      <c r="B15" s="50">
        <v>42419</v>
      </c>
      <c r="C15" s="8">
        <f>Returns!C11-'Excess Returns'!C$4</f>
        <v>-5.9028679562643689E-4</v>
      </c>
      <c r="D15" s="9">
        <f>Returns!D11-'Excess Returns'!D$4</f>
        <v>4.9549457825461135E-2</v>
      </c>
      <c r="E15" s="9">
        <f>Returns!E11-'Excess Returns'!E$4</f>
        <v>3.8714558908048938E-2</v>
      </c>
      <c r="F15" s="9">
        <f>Returns!F11-'Excess Returns'!F$4</f>
        <v>3.7834522118925767E-2</v>
      </c>
      <c r="G15" s="9">
        <f>Returns!G11-'Excess Returns'!G$4</f>
        <v>8.4638193380132398E-3</v>
      </c>
      <c r="H15" s="9">
        <f>Returns!H11-'Excess Returns'!H$4</f>
        <v>9.4825107264636353E-4</v>
      </c>
      <c r="I15" s="9">
        <f>Returns!I11-'Excess Returns'!I$4</f>
        <v>1.6678002223314753E-2</v>
      </c>
      <c r="J15" s="9">
        <f>Returns!J11-'Excess Returns'!J$4</f>
        <v>-5.4259197291011592E-3</v>
      </c>
      <c r="K15" s="9">
        <f>Returns!K11-'Excess Returns'!K$4</f>
        <v>5.6212296384435916E-2</v>
      </c>
      <c r="L15" s="5">
        <f>Returns!L11-'Excess Returns'!L$4</f>
        <v>7.8454012267751699E-3</v>
      </c>
      <c r="N15">
        <v>-5.9028679562643689E-4</v>
      </c>
      <c r="O15">
        <v>4.9549457825461135E-2</v>
      </c>
      <c r="P15">
        <v>3.8714558908048938E-2</v>
      </c>
      <c r="Q15">
        <v>3.7834522118925767E-2</v>
      </c>
      <c r="R15">
        <v>8.4638193380132398E-3</v>
      </c>
      <c r="S15">
        <v>-5.9028679562643689E-4</v>
      </c>
    </row>
    <row r="16" spans="1:19" x14ac:dyDescent="0.35">
      <c r="A16" s="19">
        <v>8</v>
      </c>
      <c r="B16" s="50">
        <v>42426</v>
      </c>
      <c r="C16" s="8">
        <f>Returns!C12-'Excess Returns'!C$4</f>
        <v>4.2053936622612517E-2</v>
      </c>
      <c r="D16" s="9">
        <f>Returns!D12-'Excess Returns'!D$4</f>
        <v>3.3162047865810416E-2</v>
      </c>
      <c r="E16" s="9">
        <f>Returns!E12-'Excess Returns'!E$4</f>
        <v>3.03723541846227E-2</v>
      </c>
      <c r="F16" s="9">
        <f>Returns!F12-'Excess Returns'!F$4</f>
        <v>8.2128111320489139E-3</v>
      </c>
      <c r="G16" s="9">
        <f>Returns!G12-'Excess Returns'!G$4</f>
        <v>5.8966887342879583E-3</v>
      </c>
      <c r="H16" s="9">
        <f>Returns!H12-'Excess Returns'!H$4</f>
        <v>1.2762314735045873E-2</v>
      </c>
      <c r="I16" s="9">
        <f>Returns!I12-'Excess Returns'!I$4</f>
        <v>1.9259150098817637E-2</v>
      </c>
      <c r="J16" s="9">
        <f>Returns!J12-'Excess Returns'!J$4</f>
        <v>0.25919087979168376</v>
      </c>
      <c r="K16" s="9">
        <f>Returns!K12-'Excess Returns'!K$4</f>
        <v>-2.910794882803431E-3</v>
      </c>
      <c r="L16" s="5">
        <f>Returns!L12-'Excess Returns'!L$4</f>
        <v>1.4079658391412512E-2</v>
      </c>
      <c r="N16">
        <v>4.2053936622612517E-2</v>
      </c>
      <c r="O16">
        <v>3.3162047865810416E-2</v>
      </c>
      <c r="P16">
        <v>3.03723541846227E-2</v>
      </c>
      <c r="Q16">
        <v>8.2128111320489139E-3</v>
      </c>
      <c r="R16">
        <v>5.8966887342879583E-3</v>
      </c>
      <c r="S16">
        <v>4.2053936622612517E-2</v>
      </c>
    </row>
    <row r="17" spans="1:19" x14ac:dyDescent="0.35">
      <c r="A17" s="19">
        <v>9</v>
      </c>
      <c r="B17" s="50">
        <v>42433</v>
      </c>
      <c r="C17" s="8">
        <f>Returns!C13-'Excess Returns'!C$4</f>
        <v>-9.0277158855249003E-3</v>
      </c>
      <c r="D17" s="9">
        <f>Returns!D13-'Excess Returns'!D$4</f>
        <v>-3.8957550050697065E-2</v>
      </c>
      <c r="E17" s="9">
        <f>Returns!E13-'Excess Returns'!E$4</f>
        <v>-1.0800828471712765E-2</v>
      </c>
      <c r="F17" s="9">
        <f>Returns!F13-'Excess Returns'!F$4</f>
        <v>-2.6502786719003975E-2</v>
      </c>
      <c r="G17" s="9">
        <f>Returns!G13-'Excess Returns'!G$4</f>
        <v>-2.9485027371449367E-3</v>
      </c>
      <c r="H17" s="9">
        <f>Returns!H13-'Excess Returns'!H$4</f>
        <v>5.86918302969997E-3</v>
      </c>
      <c r="I17" s="9">
        <f>Returns!I13-'Excess Returns'!I$4</f>
        <v>-3.0419965353484048E-2</v>
      </c>
      <c r="J17" s="9">
        <f>Returns!J13-'Excess Returns'!J$4</f>
        <v>-7.5312047193267603E-2</v>
      </c>
      <c r="K17" s="9">
        <f>Returns!K13-'Excess Returns'!K$4</f>
        <v>9.2240920886858986E-4</v>
      </c>
      <c r="L17" s="5">
        <f>Returns!L13-'Excess Returns'!L$4</f>
        <v>6.0128006381379969E-3</v>
      </c>
      <c r="N17">
        <v>-9.0277158855249003E-3</v>
      </c>
      <c r="O17">
        <v>-3.8957550050697065E-2</v>
      </c>
      <c r="P17">
        <v>-1.0800828471712765E-2</v>
      </c>
      <c r="Q17">
        <v>-2.6502786719003975E-2</v>
      </c>
      <c r="R17">
        <v>-2.9485027371449367E-3</v>
      </c>
      <c r="S17">
        <v>-9.0277158855249003E-3</v>
      </c>
    </row>
    <row r="18" spans="1:19" x14ac:dyDescent="0.35">
      <c r="A18" s="19">
        <v>10</v>
      </c>
      <c r="B18" s="50">
        <v>42440</v>
      </c>
      <c r="C18" s="8">
        <f>Returns!C14-'Excess Returns'!C$4</f>
        <v>3.8977256798937286E-2</v>
      </c>
      <c r="D18" s="9">
        <f>Returns!D14-'Excess Returns'!D$4</f>
        <v>-5.3786125205754253E-3</v>
      </c>
      <c r="E18" s="9">
        <f>Returns!E14-'Excess Returns'!E$4</f>
        <v>1.8987460043565545E-2</v>
      </c>
      <c r="F18" s="9">
        <f>Returns!F14-'Excess Returns'!F$4</f>
        <v>2.8232394767781173E-2</v>
      </c>
      <c r="G18" s="9">
        <f>Returns!G14-'Excess Returns'!G$4</f>
        <v>3.090692713362661E-2</v>
      </c>
      <c r="H18" s="9">
        <f>Returns!H14-'Excess Returns'!H$4</f>
        <v>2.2346361477340603E-2</v>
      </c>
      <c r="I18" s="9">
        <f>Returns!I14-'Excess Returns'!I$4</f>
        <v>3.5753231288431879E-2</v>
      </c>
      <c r="J18" s="9">
        <f>Returns!J14-'Excess Returns'!J$4</f>
        <v>-9.8058721762709689E-2</v>
      </c>
      <c r="K18" s="9">
        <f>Returns!K14-'Excess Returns'!K$4</f>
        <v>7.6647791663439588E-2</v>
      </c>
      <c r="L18" s="5">
        <f>Returns!L14-'Excess Returns'!L$4</f>
        <v>1.8547561225656171E-2</v>
      </c>
      <c r="N18">
        <v>3.8977256798937286E-2</v>
      </c>
      <c r="O18">
        <v>-5.3786125205754253E-3</v>
      </c>
      <c r="P18">
        <v>1.8987460043565545E-2</v>
      </c>
      <c r="Q18">
        <v>2.8232394767781173E-2</v>
      </c>
      <c r="R18">
        <v>3.090692713362661E-2</v>
      </c>
      <c r="S18">
        <v>3.8977256798937286E-2</v>
      </c>
    </row>
    <row r="19" spans="1:19" x14ac:dyDescent="0.35">
      <c r="A19" s="19">
        <v>11</v>
      </c>
      <c r="B19" s="50">
        <v>42447</v>
      </c>
      <c r="C19" s="8">
        <f>Returns!C15-'Excess Returns'!C$4</f>
        <v>-7.000588378504374E-3</v>
      </c>
      <c r="D19" s="9">
        <f>Returns!D15-'Excess Returns'!D$4</f>
        <v>3.4874482678892933E-2</v>
      </c>
      <c r="E19" s="9">
        <f>Returns!E15-'Excess Returns'!E$4</f>
        <v>-1.8695390858149284E-2</v>
      </c>
      <c r="F19" s="9">
        <f>Returns!F15-'Excess Returns'!F$4</f>
        <v>1.2456969106400135E-2</v>
      </c>
      <c r="G19" s="9">
        <f>Returns!G15-'Excess Returns'!G$4</f>
        <v>-6.8769990096055394E-3</v>
      </c>
      <c r="H19" s="9">
        <f>Returns!H15-'Excess Returns'!H$4</f>
        <v>-3.6896628423255529E-3</v>
      </c>
      <c r="I19" s="9">
        <f>Returns!I15-'Excess Returns'!I$4</f>
        <v>-1.6467476891520297E-2</v>
      </c>
      <c r="J19" s="9">
        <f>Returns!J15-'Excess Returns'!J$4</f>
        <v>-4.7474155972600671E-2</v>
      </c>
      <c r="K19" s="9">
        <f>Returns!K15-'Excess Returns'!K$4</f>
        <v>-1.9768499090248588E-2</v>
      </c>
      <c r="L19" s="5">
        <f>Returns!L15-'Excess Returns'!L$4</f>
        <v>-8.5290356315413426E-3</v>
      </c>
      <c r="N19">
        <v>-7.000588378504374E-3</v>
      </c>
      <c r="O19">
        <v>3.4874482678892933E-2</v>
      </c>
      <c r="P19">
        <v>-1.8695390858149284E-2</v>
      </c>
      <c r="Q19">
        <v>1.2456969106400135E-2</v>
      </c>
      <c r="R19">
        <v>-6.8769990096055394E-3</v>
      </c>
      <c r="S19">
        <v>-7.000588378504374E-3</v>
      </c>
    </row>
    <row r="20" spans="1:19" x14ac:dyDescent="0.35">
      <c r="A20" s="19">
        <v>12</v>
      </c>
      <c r="B20" s="50">
        <v>42454</v>
      </c>
      <c r="C20" s="8">
        <f>Returns!C16-'Excess Returns'!C$4</f>
        <v>2.5164098010407726E-2</v>
      </c>
      <c r="D20" s="9">
        <f>Returns!D16-'Excess Returns'!D$4</f>
        <v>1.1880990016452203E-2</v>
      </c>
      <c r="E20" s="9">
        <f>Returns!E16-'Excess Returns'!E$4</f>
        <v>3.362762891034949E-2</v>
      </c>
      <c r="F20" s="9">
        <f>Returns!F16-'Excess Returns'!F$4</f>
        <v>3.5820961639846469E-3</v>
      </c>
      <c r="G20" s="9">
        <f>Returns!G16-'Excess Returns'!G$4</f>
        <v>9.5287098526187983E-3</v>
      </c>
      <c r="H20" s="9">
        <f>Returns!H16-'Excess Returns'!H$4</f>
        <v>7.278468877028094E-3</v>
      </c>
      <c r="I20" s="9">
        <f>Returns!I16-'Excess Returns'!I$4</f>
        <v>1.3461611636081056E-2</v>
      </c>
      <c r="J20" s="9">
        <f>Returns!J16-'Excess Returns'!J$4</f>
        <v>5.9879178678665587E-2</v>
      </c>
      <c r="K20" s="9">
        <f>Returns!K16-'Excess Returns'!K$4</f>
        <v>1.4064620417313968E-2</v>
      </c>
      <c r="L20" s="5">
        <f>Returns!L16-'Excess Returns'!L$4</f>
        <v>5.0561271998986346E-3</v>
      </c>
      <c r="N20">
        <v>2.5164098010407726E-2</v>
      </c>
      <c r="O20">
        <v>1.1880990016452203E-2</v>
      </c>
      <c r="P20">
        <v>3.362762891034949E-2</v>
      </c>
      <c r="Q20">
        <v>3.5820961639846469E-3</v>
      </c>
      <c r="R20">
        <v>9.5287098526187983E-3</v>
      </c>
      <c r="S20">
        <v>2.5164098010407726E-2</v>
      </c>
    </row>
    <row r="21" spans="1:19" x14ac:dyDescent="0.35">
      <c r="A21" s="19">
        <v>13</v>
      </c>
      <c r="B21" s="50">
        <v>42461</v>
      </c>
      <c r="C21" s="8">
        <f>Returns!C17-'Excess Returns'!C$4</f>
        <v>-9.9083345265087476E-3</v>
      </c>
      <c r="D21" s="9">
        <f>Returns!D17-'Excess Returns'!D$4</f>
        <v>-1.0020449225857828E-2</v>
      </c>
      <c r="E21" s="9">
        <f>Returns!E17-'Excess Returns'!E$4</f>
        <v>1.6519903476742488E-2</v>
      </c>
      <c r="F21" s="9">
        <f>Returns!F17-'Excess Returns'!F$4</f>
        <v>-9.7026090679294685E-3</v>
      </c>
      <c r="G21" s="9">
        <f>Returns!G17-'Excess Returns'!G$4</f>
        <v>-9.7984313647845375E-3</v>
      </c>
      <c r="H21" s="9">
        <f>Returns!H17-'Excess Returns'!H$4</f>
        <v>-4.1604232004496228E-2</v>
      </c>
      <c r="I21" s="9">
        <f>Returns!I17-'Excess Returns'!I$4</f>
        <v>1.0136429855971303E-3</v>
      </c>
      <c r="J21" s="9">
        <f>Returns!J17-'Excess Returns'!J$4</f>
        <v>3.1578239622902758E-3</v>
      </c>
      <c r="K21" s="9">
        <f>Returns!K17-'Excess Returns'!K$4</f>
        <v>9.3784326379626505E-4</v>
      </c>
      <c r="L21" s="5">
        <f>Returns!L17-'Excess Returns'!L$4</f>
        <v>-1.729295795132851E-2</v>
      </c>
      <c r="N21">
        <v>-9.9083345265087476E-3</v>
      </c>
      <c r="O21">
        <v>-1.0020449225857828E-2</v>
      </c>
      <c r="P21">
        <v>1.6519903476742488E-2</v>
      </c>
      <c r="Q21">
        <v>-9.7026090679294685E-3</v>
      </c>
      <c r="R21">
        <v>-9.7984313647845375E-3</v>
      </c>
      <c r="S21">
        <v>-9.9083345265087476E-3</v>
      </c>
    </row>
    <row r="22" spans="1:19" x14ac:dyDescent="0.35">
      <c r="A22" s="19">
        <v>14</v>
      </c>
      <c r="B22" s="50">
        <v>42468</v>
      </c>
      <c r="C22" s="8">
        <f>Returns!C18-'Excess Returns'!C$4</f>
        <v>2.6501274996722973E-2</v>
      </c>
      <c r="D22" s="9">
        <f>Returns!D18-'Excess Returns'!D$4</f>
        <v>4.2094432689181574E-2</v>
      </c>
      <c r="E22" s="9">
        <f>Returns!E18-'Excess Returns'!E$4</f>
        <v>5.061944977309997E-2</v>
      </c>
      <c r="F22" s="9">
        <f>Returns!F18-'Excess Returns'!F$4</f>
        <v>-3.0610782194198778E-2</v>
      </c>
      <c r="G22" s="9">
        <f>Returns!G18-'Excess Returns'!G$4</f>
        <v>1.3792435124221278E-2</v>
      </c>
      <c r="H22" s="9">
        <f>Returns!H18-'Excess Returns'!H$4</f>
        <v>-4.2671567347268551E-3</v>
      </c>
      <c r="I22" s="9">
        <f>Returns!I18-'Excess Returns'!I$4</f>
        <v>1.1858046188240606E-2</v>
      </c>
      <c r="J22" s="9">
        <f>Returns!J18-'Excess Returns'!J$4</f>
        <v>-8.2789887115075587E-3</v>
      </c>
      <c r="K22" s="9">
        <f>Returns!K18-'Excess Returns'!K$4</f>
        <v>-2.1666345414175798E-2</v>
      </c>
      <c r="L22" s="5">
        <f>Returns!L18-'Excess Returns'!L$4</f>
        <v>5.5331858951574069E-3</v>
      </c>
      <c r="N22">
        <v>2.6501274996722973E-2</v>
      </c>
      <c r="O22">
        <v>4.2094432689181574E-2</v>
      </c>
      <c r="P22">
        <v>5.061944977309997E-2</v>
      </c>
      <c r="Q22">
        <v>-3.0610782194198778E-2</v>
      </c>
      <c r="R22">
        <v>1.3792435124221278E-2</v>
      </c>
      <c r="S22">
        <v>2.6501274996722973E-2</v>
      </c>
    </row>
    <row r="23" spans="1:19" x14ac:dyDescent="0.35">
      <c r="A23" s="19">
        <v>15</v>
      </c>
      <c r="B23" s="50">
        <v>42475</v>
      </c>
      <c r="C23" s="8">
        <f>Returns!C19-'Excess Returns'!C$4</f>
        <v>-6.2006239033746899E-2</v>
      </c>
      <c r="D23" s="9">
        <f>Returns!D19-'Excess Returns'!D$4</f>
        <v>1.0086767838189075E-2</v>
      </c>
      <c r="E23" s="9">
        <f>Returns!E19-'Excess Returns'!E$4</f>
        <v>-0.15558823372610528</v>
      </c>
      <c r="F23" s="9">
        <f>Returns!F19-'Excess Returns'!F$4</f>
        <v>1.7523478592908433E-2</v>
      </c>
      <c r="G23" s="9">
        <f>Returns!G19-'Excess Returns'!G$4</f>
        <v>4.3455752514506918E-3</v>
      </c>
      <c r="H23" s="9">
        <f>Returns!H19-'Excess Returns'!H$4</f>
        <v>-2.8620344496223398E-2</v>
      </c>
      <c r="I23" s="9">
        <f>Returns!I19-'Excess Returns'!I$4</f>
        <v>-1.8872254731050343E-2</v>
      </c>
      <c r="J23" s="9">
        <f>Returns!J19-'Excess Returns'!J$4</f>
        <v>4.472386395637036E-2</v>
      </c>
      <c r="K23" s="9">
        <f>Returns!K19-'Excess Returns'!K$4</f>
        <v>-1.1889735201196379E-2</v>
      </c>
      <c r="L23" s="5">
        <f>Returns!L19-'Excess Returns'!L$4</f>
        <v>-1.7058123802800324E-2</v>
      </c>
      <c r="N23">
        <v>-6.2006239033746899E-2</v>
      </c>
      <c r="O23">
        <v>1.0086767838189075E-2</v>
      </c>
      <c r="P23">
        <v>-0.15558823372610528</v>
      </c>
      <c r="Q23">
        <v>1.7523478592908433E-2</v>
      </c>
      <c r="R23">
        <v>4.3455752514506918E-3</v>
      </c>
      <c r="S23">
        <v>-6.2006239033746899E-2</v>
      </c>
    </row>
    <row r="24" spans="1:19" x14ac:dyDescent="0.35">
      <c r="A24" s="19">
        <v>16</v>
      </c>
      <c r="B24" s="50">
        <v>42482</v>
      </c>
      <c r="C24" s="8">
        <f>Returns!C20-'Excess Returns'!C$4</f>
        <v>-0.11684134443136775</v>
      </c>
      <c r="D24" s="9">
        <f>Returns!D20-'Excess Returns'!D$4</f>
        <v>-5.3339087547140188E-2</v>
      </c>
      <c r="E24" s="9">
        <f>Returns!E20-'Excess Returns'!E$4</f>
        <v>-5.5713783523327502E-2</v>
      </c>
      <c r="F24" s="9">
        <f>Returns!F20-'Excess Returns'!F$4</f>
        <v>2.2926603035970841E-2</v>
      </c>
      <c r="G24" s="9">
        <f>Returns!G20-'Excess Returns'!G$4</f>
        <v>-9.7527282928650302E-2</v>
      </c>
      <c r="H24" s="9">
        <f>Returns!H20-'Excess Returns'!H$4</f>
        <v>1.7211363990784021E-2</v>
      </c>
      <c r="I24" s="9">
        <f>Returns!I20-'Excess Returns'!I$4</f>
        <v>-7.7165402336399052E-4</v>
      </c>
      <c r="J24" s="9">
        <f>Returns!J20-'Excess Returns'!J$4</f>
        <v>-3.2975871497331791E-2</v>
      </c>
      <c r="K24" s="9">
        <f>Returns!K20-'Excess Returns'!K$4</f>
        <v>4.2753336762352982E-2</v>
      </c>
      <c r="L24" s="5">
        <f>Returns!L20-'Excess Returns'!L$4</f>
        <v>1.8017832969016673E-2</v>
      </c>
      <c r="N24">
        <v>-0.11684134443136775</v>
      </c>
      <c r="O24">
        <v>-5.3339087547140188E-2</v>
      </c>
      <c r="P24">
        <v>-5.5713783523327502E-2</v>
      </c>
      <c r="Q24">
        <v>2.2926603035970841E-2</v>
      </c>
      <c r="R24">
        <v>-9.7527282928650302E-2</v>
      </c>
      <c r="S24">
        <v>-0.11684134443136775</v>
      </c>
    </row>
    <row r="25" spans="1:19" x14ac:dyDescent="0.35">
      <c r="A25" s="19">
        <v>17</v>
      </c>
      <c r="B25" s="50">
        <v>42489</v>
      </c>
      <c r="C25" s="8">
        <f>Returns!C21-'Excess Returns'!C$4</f>
        <v>-2.2680182669501062E-2</v>
      </c>
      <c r="D25" s="9">
        <f>Returns!D21-'Excess Returns'!D$4</f>
        <v>8.4312021081057689E-2</v>
      </c>
      <c r="E25" s="9">
        <f>Returns!E21-'Excess Returns'!E$4</f>
        <v>-1.5094201600512735E-2</v>
      </c>
      <c r="F25" s="9">
        <f>Returns!F21-'Excess Returns'!F$4</f>
        <v>3.5466210019823776E-3</v>
      </c>
      <c r="G25" s="9">
        <f>Returns!G21-'Excess Returns'!G$4</f>
        <v>1.1442457152964471E-2</v>
      </c>
      <c r="H25" s="9">
        <f>Returns!H21-'Excess Returns'!H$4</f>
        <v>-5.9178753788612639E-3</v>
      </c>
      <c r="I25" s="9">
        <f>Returns!I21-'Excess Returns'!I$4</f>
        <v>-5.8484368764392444E-3</v>
      </c>
      <c r="J25" s="9">
        <f>Returns!J21-'Excess Returns'!J$4</f>
        <v>-4.5317248756403125E-2</v>
      </c>
      <c r="K25" s="9">
        <f>Returns!K21-'Excess Returns'!K$4</f>
        <v>4.4175001780534908E-3</v>
      </c>
      <c r="L25" s="5">
        <f>Returns!L21-'Excess Returns'!L$4</f>
        <v>2.091940007153013E-4</v>
      </c>
      <c r="N25">
        <v>-2.2680182669501062E-2</v>
      </c>
      <c r="O25">
        <v>8.4312021081057689E-2</v>
      </c>
      <c r="P25">
        <v>-1.5094201600512735E-2</v>
      </c>
      <c r="Q25">
        <v>3.5466210019823776E-3</v>
      </c>
      <c r="R25">
        <v>1.1442457152964471E-2</v>
      </c>
      <c r="S25">
        <v>-2.2680182669501062E-2</v>
      </c>
    </row>
    <row r="26" spans="1:19" x14ac:dyDescent="0.35">
      <c r="A26" s="19">
        <v>18</v>
      </c>
      <c r="B26" s="50">
        <v>42496</v>
      </c>
      <c r="C26" s="8">
        <f>Returns!C22-'Excess Returns'!C$4</f>
        <v>-3.1297520475311986E-2</v>
      </c>
      <c r="D26" s="9">
        <f>Returns!D22-'Excess Returns'!D$4</f>
        <v>7.9221254489628565E-2</v>
      </c>
      <c r="E26" s="9">
        <f>Returns!E22-'Excess Returns'!E$4</f>
        <v>-2.3370565707604127E-2</v>
      </c>
      <c r="F26" s="9">
        <f>Returns!F22-'Excess Returns'!F$4</f>
        <v>1.5086291610201906E-2</v>
      </c>
      <c r="G26" s="9">
        <f>Returns!G22-'Excess Returns'!G$4</f>
        <v>1.3285161910260967E-2</v>
      </c>
      <c r="H26" s="9">
        <f>Returns!H22-'Excess Returns'!H$4</f>
        <v>9.9322355593272019E-3</v>
      </c>
      <c r="I26" s="9">
        <f>Returns!I22-'Excess Returns'!I$4</f>
        <v>1.5414178975725017E-2</v>
      </c>
      <c r="J26" s="9">
        <f>Returns!J22-'Excess Returns'!J$4</f>
        <v>9.0043450999276776E-3</v>
      </c>
      <c r="K26" s="9">
        <f>Returns!K22-'Excess Returns'!K$4</f>
        <v>2.7617024826211535E-3</v>
      </c>
      <c r="L26" s="5">
        <f>Returns!L22-'Excess Returns'!L$4</f>
        <v>1.831793110832964E-2</v>
      </c>
      <c r="N26">
        <v>-3.1297520475311986E-2</v>
      </c>
      <c r="O26">
        <v>7.9221254489628565E-2</v>
      </c>
      <c r="P26">
        <v>-2.3370565707604127E-2</v>
      </c>
      <c r="Q26">
        <v>1.5086291610201906E-2</v>
      </c>
      <c r="R26">
        <v>1.3285161910260967E-2</v>
      </c>
      <c r="S26">
        <v>-3.1297520475311986E-2</v>
      </c>
    </row>
    <row r="27" spans="1:19" x14ac:dyDescent="0.35">
      <c r="A27" s="19">
        <v>19</v>
      </c>
      <c r="B27" s="50">
        <v>42503</v>
      </c>
      <c r="C27" s="8">
        <f>Returns!C23-'Excess Returns'!C$4</f>
        <v>3.6068762275700536E-2</v>
      </c>
      <c r="D27" s="9">
        <f>Returns!D23-'Excess Returns'!D$4</f>
        <v>-3.3698892120142467E-2</v>
      </c>
      <c r="E27" s="9">
        <f>Returns!E23-'Excess Returns'!E$4</f>
        <v>1.5455939374670748E-2</v>
      </c>
      <c r="F27" s="9">
        <f>Returns!F23-'Excess Returns'!F$4</f>
        <v>-3.4936601675263551E-2</v>
      </c>
      <c r="G27" s="9">
        <f>Returns!G23-'Excess Returns'!G$4</f>
        <v>-2.1888567697460861E-2</v>
      </c>
      <c r="H27" s="9">
        <f>Returns!H23-'Excess Returns'!H$4</f>
        <v>-3.8787255197821599E-2</v>
      </c>
      <c r="I27" s="9">
        <f>Returns!I23-'Excess Returns'!I$4</f>
        <v>-3.7028200955771404E-2</v>
      </c>
      <c r="J27" s="9">
        <f>Returns!J23-'Excess Returns'!J$4</f>
        <v>4.2135491469837832E-2</v>
      </c>
      <c r="K27" s="9">
        <f>Returns!K23-'Excess Returns'!K$4</f>
        <v>5.5322016565721735E-2</v>
      </c>
      <c r="L27" s="5">
        <f>Returns!L23-'Excess Returns'!L$4</f>
        <v>-3.0842216102665455E-2</v>
      </c>
      <c r="N27">
        <v>3.6068762275700536E-2</v>
      </c>
      <c r="O27">
        <v>-3.3698892120142467E-2</v>
      </c>
      <c r="P27">
        <v>1.5455939374670748E-2</v>
      </c>
      <c r="Q27">
        <v>-3.4936601675263551E-2</v>
      </c>
      <c r="R27">
        <v>-2.1888567697460861E-2</v>
      </c>
      <c r="S27">
        <v>3.6068762275700536E-2</v>
      </c>
    </row>
    <row r="28" spans="1:19" x14ac:dyDescent="0.35">
      <c r="A28" s="19">
        <v>20</v>
      </c>
      <c r="B28" s="50">
        <v>42510</v>
      </c>
      <c r="C28" s="8">
        <f>Returns!C24-'Excess Returns'!C$4</f>
        <v>5.8070697008960878E-2</v>
      </c>
      <c r="D28" s="9">
        <f>Returns!D24-'Excess Returns'!D$4</f>
        <v>1.6902112859971778E-2</v>
      </c>
      <c r="E28" s="9">
        <f>Returns!E24-'Excess Returns'!E$4</f>
        <v>0.13312209340426864</v>
      </c>
      <c r="F28" s="9">
        <f>Returns!F24-'Excess Returns'!F$4</f>
        <v>1.6853718238999463E-2</v>
      </c>
      <c r="G28" s="9">
        <f>Returns!G24-'Excess Returns'!G$4</f>
        <v>2.9909888757908384E-2</v>
      </c>
      <c r="H28" s="9">
        <f>Returns!H24-'Excess Returns'!H$4</f>
        <v>8.2389071643212027E-3</v>
      </c>
      <c r="I28" s="9">
        <f>Returns!I24-'Excess Returns'!I$4</f>
        <v>2.9086584348753608E-2</v>
      </c>
      <c r="J28" s="9">
        <f>Returns!J24-'Excess Returns'!J$4</f>
        <v>-1.9181294797586616E-2</v>
      </c>
      <c r="K28" s="9">
        <f>Returns!K24-'Excess Returns'!K$4</f>
        <v>-4.4550367734115123E-2</v>
      </c>
      <c r="L28" s="5">
        <f>Returns!L24-'Excess Returns'!L$4</f>
        <v>7.9769173859746134E-3</v>
      </c>
      <c r="N28">
        <v>5.8070697008960878E-2</v>
      </c>
      <c r="O28">
        <v>1.6902112859971778E-2</v>
      </c>
      <c r="P28">
        <v>0.13312209340426864</v>
      </c>
      <c r="Q28">
        <v>1.6853718238999463E-2</v>
      </c>
      <c r="R28">
        <v>2.9909888757908384E-2</v>
      </c>
      <c r="S28">
        <v>5.8070697008960878E-2</v>
      </c>
    </row>
    <row r="29" spans="1:19" x14ac:dyDescent="0.35">
      <c r="A29" s="19">
        <v>21</v>
      </c>
      <c r="B29" s="50">
        <v>42517</v>
      </c>
      <c r="C29" s="8">
        <f>Returns!C25-'Excess Returns'!C$4</f>
        <v>-3.2926716457247727E-2</v>
      </c>
      <c r="D29" s="9">
        <f>Returns!D25-'Excess Returns'!D$4</f>
        <v>1.2183357272219938E-2</v>
      </c>
      <c r="E29" s="9">
        <f>Returns!E25-'Excess Returns'!E$4</f>
        <v>-2.0253248804057562E-2</v>
      </c>
      <c r="F29" s="9">
        <f>Returns!F25-'Excess Returns'!F$4</f>
        <v>-1.0193135374932643E-2</v>
      </c>
      <c r="G29" s="9">
        <f>Returns!G25-'Excess Returns'!G$4</f>
        <v>5.1253991297694366E-3</v>
      </c>
      <c r="H29" s="9">
        <f>Returns!H25-'Excess Returns'!H$4</f>
        <v>9.7042240177179807E-3</v>
      </c>
      <c r="I29" s="9">
        <f>Returns!I25-'Excess Returns'!I$4</f>
        <v>1.7543774284332715E-2</v>
      </c>
      <c r="J29" s="9">
        <f>Returns!J25-'Excess Returns'!J$4</f>
        <v>3.7941309386028702E-2</v>
      </c>
      <c r="K29" s="9">
        <f>Returns!K25-'Excess Returns'!K$4</f>
        <v>3.295476142954535E-2</v>
      </c>
      <c r="L29" s="5">
        <f>Returns!L25-'Excess Returns'!L$4</f>
        <v>-2.375174232291684E-3</v>
      </c>
      <c r="N29">
        <v>-3.2926716457247727E-2</v>
      </c>
      <c r="O29">
        <v>1.2183357272219938E-2</v>
      </c>
      <c r="P29">
        <v>-2.0253248804057562E-2</v>
      </c>
      <c r="Q29">
        <v>-1.0193135374932643E-2</v>
      </c>
      <c r="R29">
        <v>5.1253991297694366E-3</v>
      </c>
      <c r="S29">
        <v>-3.2926716457247727E-2</v>
      </c>
    </row>
    <row r="30" spans="1:19" x14ac:dyDescent="0.35">
      <c r="A30" s="19">
        <v>22</v>
      </c>
      <c r="B30" s="50">
        <v>42524</v>
      </c>
      <c r="C30" s="8">
        <f>Returns!C26-'Excess Returns'!C$4</f>
        <v>1.3786632136016438E-2</v>
      </c>
      <c r="D30" s="9">
        <f>Returns!D26-'Excess Returns'!D$4</f>
        <v>-7.1011244378196914E-3</v>
      </c>
      <c r="E30" s="9">
        <f>Returns!E26-'Excess Returns'!E$4</f>
        <v>-4.6917713492923271E-2</v>
      </c>
      <c r="F30" s="9">
        <f>Returns!F26-'Excess Returns'!F$4</f>
        <v>-8.7788579751254918E-3</v>
      </c>
      <c r="G30" s="9">
        <f>Returns!G26-'Excess Returns'!G$4</f>
        <v>-6.0047499195107455E-3</v>
      </c>
      <c r="H30" s="9">
        <f>Returns!H26-'Excess Returns'!H$4</f>
        <v>2.0592611604969831E-2</v>
      </c>
      <c r="I30" s="9">
        <f>Returns!I26-'Excess Returns'!I$4</f>
        <v>-1.5745138173694124E-2</v>
      </c>
      <c r="J30" s="9">
        <f>Returns!J26-'Excess Returns'!J$4</f>
        <v>5.1282679495890122E-3</v>
      </c>
      <c r="K30" s="9">
        <f>Returns!K26-'Excess Returns'!K$4</f>
        <v>-2.7865419636316766E-2</v>
      </c>
      <c r="L30" s="5">
        <f>Returns!L26-'Excess Returns'!L$4</f>
        <v>2.9301107306531907E-2</v>
      </c>
      <c r="N30">
        <v>1.3786632136016438E-2</v>
      </c>
      <c r="O30">
        <v>-7.1011244378196914E-3</v>
      </c>
      <c r="P30">
        <v>-4.6917713492923271E-2</v>
      </c>
      <c r="Q30">
        <v>-8.7788579751254918E-3</v>
      </c>
      <c r="R30">
        <v>-6.0047499195107455E-3</v>
      </c>
      <c r="S30">
        <v>1.3786632136016438E-2</v>
      </c>
    </row>
    <row r="31" spans="1:19" x14ac:dyDescent="0.35">
      <c r="A31" s="19">
        <v>23</v>
      </c>
      <c r="B31" s="50">
        <v>42531</v>
      </c>
      <c r="C31" s="8">
        <f>Returns!C27-'Excess Returns'!C$4</f>
        <v>-2.7069887364204199E-2</v>
      </c>
      <c r="D31" s="9">
        <f>Returns!D27-'Excess Returns'!D$4</f>
        <v>-2.0323967901001955E-2</v>
      </c>
      <c r="E31" s="9">
        <f>Returns!E27-'Excess Returns'!E$4</f>
        <v>-2.2103893127370194E-2</v>
      </c>
      <c r="F31" s="9">
        <f>Returns!F27-'Excess Returns'!F$4</f>
        <v>-4.146840879777372E-2</v>
      </c>
      <c r="G31" s="9">
        <f>Returns!G27-'Excess Returns'!G$4</f>
        <v>-2.8835440363386779E-2</v>
      </c>
      <c r="H31" s="9">
        <f>Returns!H27-'Excess Returns'!H$4</f>
        <v>2.6268386447960989E-2</v>
      </c>
      <c r="I31" s="9">
        <f>Returns!I27-'Excess Returns'!I$4</f>
        <v>-1.5138715786844055E-3</v>
      </c>
      <c r="J31" s="9">
        <f>Returns!J27-'Excess Returns'!J$4</f>
        <v>-3.2023232248367013E-2</v>
      </c>
      <c r="K31" s="9">
        <f>Returns!K27-'Excess Returns'!K$4</f>
        <v>-1.305174703846974E-2</v>
      </c>
      <c r="L31" s="5">
        <f>Returns!L27-'Excess Returns'!L$4</f>
        <v>7.5529598361132972E-3</v>
      </c>
      <c r="N31">
        <v>-2.7069887364204199E-2</v>
      </c>
      <c r="O31">
        <v>-2.0323967901001955E-2</v>
      </c>
      <c r="P31">
        <v>-2.2103893127370194E-2</v>
      </c>
      <c r="Q31">
        <v>-4.146840879777372E-2</v>
      </c>
      <c r="R31">
        <v>-2.8835440363386779E-2</v>
      </c>
      <c r="S31">
        <v>-2.7069887364204199E-2</v>
      </c>
    </row>
    <row r="32" spans="1:19" x14ac:dyDescent="0.35">
      <c r="A32" s="19">
        <v>24</v>
      </c>
      <c r="B32" s="50">
        <v>42538</v>
      </c>
      <c r="C32" s="8">
        <f>Returns!C28-'Excess Returns'!C$4</f>
        <v>-2.0746962752376252E-2</v>
      </c>
      <c r="D32" s="9">
        <f>Returns!D28-'Excess Returns'!D$4</f>
        <v>5.8390551069464544E-5</v>
      </c>
      <c r="E32" s="9">
        <f>Returns!E28-'Excess Returns'!E$4</f>
        <v>-4.5375025714160015E-2</v>
      </c>
      <c r="F32" s="9">
        <f>Returns!F28-'Excess Returns'!F$4</f>
        <v>3.5098435235014942E-4</v>
      </c>
      <c r="G32" s="9">
        <f>Returns!G28-'Excess Returns'!G$4</f>
        <v>-1.5533513509320487E-2</v>
      </c>
      <c r="H32" s="9">
        <f>Returns!H28-'Excess Returns'!H$4</f>
        <v>1.9997883279867613E-2</v>
      </c>
      <c r="I32" s="9">
        <f>Returns!I28-'Excess Returns'!I$4</f>
        <v>-6.5917258430966564E-3</v>
      </c>
      <c r="J32" s="9">
        <f>Returns!J28-'Excess Returns'!J$4</f>
        <v>0.16287143073863491</v>
      </c>
      <c r="K32" s="9">
        <f>Returns!K28-'Excess Returns'!K$4</f>
        <v>8.843378133500425E-3</v>
      </c>
      <c r="L32" s="5">
        <f>Returns!L28-'Excess Returns'!L$4</f>
        <v>3.1378216821844447E-2</v>
      </c>
      <c r="N32">
        <v>-2.0746962752376252E-2</v>
      </c>
      <c r="O32">
        <v>5.8390551069464544E-5</v>
      </c>
      <c r="P32">
        <v>-4.5375025714160015E-2</v>
      </c>
      <c r="Q32">
        <v>3.5098435235014942E-4</v>
      </c>
      <c r="R32">
        <v>-1.5533513509320487E-2</v>
      </c>
      <c r="S32">
        <v>-2.0746962752376252E-2</v>
      </c>
    </row>
    <row r="33" spans="1:19" x14ac:dyDescent="0.35">
      <c r="A33" s="19">
        <v>25</v>
      </c>
      <c r="B33" s="50">
        <v>42545</v>
      </c>
      <c r="C33" s="8">
        <f>Returns!C29-'Excess Returns'!C$4</f>
        <v>-1.0987604594453568E-2</v>
      </c>
      <c r="D33" s="9">
        <f>Returns!D29-'Excess Returns'!D$4</f>
        <v>-1.5277337104852228E-2</v>
      </c>
      <c r="E33" s="9">
        <f>Returns!E29-'Excess Returns'!E$4</f>
        <v>-6.9290704613211461E-3</v>
      </c>
      <c r="F33" s="9">
        <f>Returns!F29-'Excess Returns'!F$4</f>
        <v>-1.2638905365078766E-2</v>
      </c>
      <c r="G33" s="9">
        <f>Returns!G29-'Excess Returns'!G$4</f>
        <v>-1.7527620804044845E-2</v>
      </c>
      <c r="H33" s="9">
        <f>Returns!H29-'Excess Returns'!H$4</f>
        <v>1.8791898033749688E-2</v>
      </c>
      <c r="I33" s="9">
        <f>Returns!I29-'Excess Returns'!I$4</f>
        <v>3.0753775435630855E-2</v>
      </c>
      <c r="J33" s="9">
        <f>Returns!J29-'Excess Returns'!J$4</f>
        <v>2.5966792678761699E-2</v>
      </c>
      <c r="K33" s="9">
        <f>Returns!K29-'Excess Returns'!K$4</f>
        <v>1.0279491408470169E-2</v>
      </c>
      <c r="L33" s="5">
        <f>Returns!L29-'Excess Returns'!L$4</f>
        <v>2.888830622588719E-2</v>
      </c>
      <c r="N33">
        <v>-1.0987604594453568E-2</v>
      </c>
      <c r="O33">
        <v>-1.5277337104852228E-2</v>
      </c>
      <c r="P33">
        <v>-6.9290704613211461E-3</v>
      </c>
      <c r="Q33">
        <v>-1.2638905365078766E-2</v>
      </c>
      <c r="R33">
        <v>-1.7527620804044845E-2</v>
      </c>
      <c r="S33">
        <v>-1.0987604594453568E-2</v>
      </c>
    </row>
    <row r="34" spans="1:19" x14ac:dyDescent="0.35">
      <c r="A34" s="19">
        <v>26</v>
      </c>
      <c r="B34" s="50">
        <v>42552</v>
      </c>
      <c r="C34" s="8">
        <f>Returns!C30-'Excess Returns'!C$4</f>
        <v>-2.2208295562052257E-3</v>
      </c>
      <c r="D34" s="9">
        <f>Returns!D30-'Excess Returns'!D$4</f>
        <v>2.2564321870985837E-2</v>
      </c>
      <c r="E34" s="9">
        <f>Returns!E30-'Excess Returns'!E$4</f>
        <v>3.3845196882777227E-2</v>
      </c>
      <c r="F34" s="9">
        <f>Returns!F30-'Excess Returns'!F$4</f>
        <v>7.9817470878951E-3</v>
      </c>
      <c r="G34" s="9">
        <f>Returns!G30-'Excess Returns'!G$4</f>
        <v>1.1894109188713984E-3</v>
      </c>
      <c r="H34" s="9">
        <f>Returns!H30-'Excess Returns'!H$4</f>
        <v>-1.0655544810278418E-2</v>
      </c>
      <c r="I34" s="9">
        <f>Returns!I30-'Excess Returns'!I$4</f>
        <v>1.2068414804914858E-2</v>
      </c>
      <c r="J34" s="9">
        <f>Returns!J30-'Excess Returns'!J$4</f>
        <v>-3.2208471707871836E-3</v>
      </c>
      <c r="K34" s="9">
        <f>Returns!K30-'Excess Returns'!K$4</f>
        <v>2.0536655305963679E-2</v>
      </c>
      <c r="L34" s="5">
        <f>Returns!L30-'Excess Returns'!L$4</f>
        <v>-2.3660049318859268E-2</v>
      </c>
      <c r="N34">
        <v>-2.2208295562052257E-3</v>
      </c>
      <c r="O34">
        <v>2.2564321870985837E-2</v>
      </c>
      <c r="P34">
        <v>3.3845196882777227E-2</v>
      </c>
      <c r="Q34">
        <v>7.9817470878951E-3</v>
      </c>
      <c r="R34">
        <v>1.1894109188713984E-3</v>
      </c>
      <c r="S34">
        <v>-2.2208295562052257E-3</v>
      </c>
    </row>
    <row r="35" spans="1:19" x14ac:dyDescent="0.35">
      <c r="A35" s="19">
        <v>27</v>
      </c>
      <c r="B35" s="50">
        <v>42559</v>
      </c>
      <c r="C35" s="8">
        <f>Returns!C31-'Excess Returns'!C$4</f>
        <v>2.3502427121133752E-2</v>
      </c>
      <c r="D35" s="9">
        <f>Returns!D31-'Excess Returns'!D$4</f>
        <v>-2.4444730999385357E-5</v>
      </c>
      <c r="E35" s="9">
        <f>Returns!E31-'Excess Returns'!E$4</f>
        <v>2.5279210665112285E-2</v>
      </c>
      <c r="F35" s="9">
        <f>Returns!F31-'Excess Returns'!F$4</f>
        <v>6.6903575299555717E-3</v>
      </c>
      <c r="G35" s="9">
        <f>Returns!G31-'Excess Returns'!G$4</f>
        <v>3.2630282493970049E-2</v>
      </c>
      <c r="H35" s="9">
        <f>Returns!H31-'Excess Returns'!H$4</f>
        <v>1.5933410411346761E-2</v>
      </c>
      <c r="I35" s="9">
        <f>Returns!I31-'Excess Returns'!I$4</f>
        <v>1.5665473819360787E-2</v>
      </c>
      <c r="J35" s="9">
        <f>Returns!J31-'Excess Returns'!J$4</f>
        <v>9.3082983314415682E-2</v>
      </c>
      <c r="K35" s="9">
        <f>Returns!K31-'Excess Returns'!K$4</f>
        <v>1.1544769791399019E-2</v>
      </c>
      <c r="L35" s="5">
        <f>Returns!L31-'Excess Returns'!L$4</f>
        <v>1.9809135817633477E-2</v>
      </c>
      <c r="N35">
        <v>2.3502427121133752E-2</v>
      </c>
      <c r="O35">
        <v>-2.4444730999385357E-5</v>
      </c>
      <c r="P35">
        <v>2.5279210665112285E-2</v>
      </c>
      <c r="Q35">
        <v>6.6903575299555717E-3</v>
      </c>
      <c r="R35">
        <v>3.2630282493970049E-2</v>
      </c>
      <c r="S35">
        <v>2.3502427121133752E-2</v>
      </c>
    </row>
    <row r="36" spans="1:19" x14ac:dyDescent="0.35">
      <c r="A36" s="19">
        <v>28</v>
      </c>
      <c r="B36" s="50">
        <v>42566</v>
      </c>
      <c r="C36" s="8">
        <f>Returns!C32-'Excess Returns'!C$4</f>
        <v>6.8631719272995925E-4</v>
      </c>
      <c r="D36" s="9">
        <f>Returns!D32-'Excess Returns'!D$4</f>
        <v>-1.9423654495595178E-3</v>
      </c>
      <c r="E36" s="9">
        <f>Returns!E32-'Excess Returns'!E$4</f>
        <v>-0.13590387140055563</v>
      </c>
      <c r="F36" s="9">
        <f>Returns!F32-'Excess Returns'!F$4</f>
        <v>2.2249780912396031E-2</v>
      </c>
      <c r="G36" s="9">
        <f>Returns!G32-'Excess Returns'!G$4</f>
        <v>2.0717476942881938E-2</v>
      </c>
      <c r="H36" s="9">
        <f>Returns!H32-'Excess Returns'!H$4</f>
        <v>-1.0836071550625024E-2</v>
      </c>
      <c r="I36" s="9">
        <f>Returns!I32-'Excess Returns'!I$4</f>
        <v>-4.211721796435591E-3</v>
      </c>
      <c r="J36" s="9">
        <f>Returns!J32-'Excess Returns'!J$4</f>
        <v>-9.0805531330825334E-2</v>
      </c>
      <c r="K36" s="9">
        <f>Returns!K32-'Excess Returns'!K$4</f>
        <v>-6.335750911485331E-4</v>
      </c>
      <c r="L36" s="5">
        <f>Returns!L32-'Excess Returns'!L$4</f>
        <v>-8.2375466155686153E-3</v>
      </c>
      <c r="N36">
        <v>6.8631719272995925E-4</v>
      </c>
      <c r="O36">
        <v>-1.9423654495595178E-3</v>
      </c>
      <c r="P36">
        <v>-0.13590387140055563</v>
      </c>
      <c r="Q36">
        <v>2.2249780912396031E-2</v>
      </c>
      <c r="R36">
        <v>2.0717476942881938E-2</v>
      </c>
      <c r="S36">
        <v>6.8631719272995925E-4</v>
      </c>
    </row>
    <row r="37" spans="1:19" x14ac:dyDescent="0.35">
      <c r="A37" s="19">
        <v>29</v>
      </c>
      <c r="B37" s="50">
        <v>42573</v>
      </c>
      <c r="C37" s="8">
        <f>Returns!C33-'Excess Returns'!C$4</f>
        <v>4.2429715901450969E-2</v>
      </c>
      <c r="D37" s="9">
        <f>Returns!D33-'Excess Returns'!D$4</f>
        <v>4.6376596301115607E-3</v>
      </c>
      <c r="E37" s="9">
        <f>Returns!E33-'Excess Returns'!E$4</f>
        <v>5.8782659254136969E-2</v>
      </c>
      <c r="F37" s="9">
        <f>Returns!F33-'Excess Returns'!F$4</f>
        <v>3.0088611501310938E-2</v>
      </c>
      <c r="G37" s="9">
        <f>Returns!G33-'Excess Returns'!G$4</f>
        <v>6.2979421427094362E-3</v>
      </c>
      <c r="H37" s="9">
        <f>Returns!H33-'Excess Returns'!H$4</f>
        <v>-1.1636942358773114E-2</v>
      </c>
      <c r="I37" s="9">
        <f>Returns!I33-'Excess Returns'!I$4</f>
        <v>8.2441933938295527E-3</v>
      </c>
      <c r="J37" s="9">
        <f>Returns!J33-'Excess Returns'!J$4</f>
        <v>0.26027724600390451</v>
      </c>
      <c r="K37" s="9">
        <f>Returns!K33-'Excess Returns'!K$4</f>
        <v>-1.7553695684666592E-2</v>
      </c>
      <c r="L37" s="5">
        <f>Returns!L33-'Excess Returns'!L$4</f>
        <v>-9.651766288640163E-4</v>
      </c>
      <c r="N37">
        <v>4.2429715901450969E-2</v>
      </c>
      <c r="O37">
        <v>4.6376596301115607E-3</v>
      </c>
      <c r="P37">
        <v>5.8782659254136969E-2</v>
      </c>
      <c r="Q37">
        <v>3.0088611501310938E-2</v>
      </c>
      <c r="R37">
        <v>6.2979421427094362E-3</v>
      </c>
      <c r="S37">
        <v>4.2429715901450969E-2</v>
      </c>
    </row>
    <row r="38" spans="1:19" x14ac:dyDescent="0.35">
      <c r="A38" s="19">
        <v>30</v>
      </c>
      <c r="B38" s="50">
        <v>42580</v>
      </c>
      <c r="C38" s="8">
        <f>Returns!C34-'Excess Returns'!C$4</f>
        <v>8.7861835213612557E-3</v>
      </c>
      <c r="D38" s="9">
        <f>Returns!D34-'Excess Returns'!D$4</f>
        <v>4.4932888402469152E-3</v>
      </c>
      <c r="E38" s="9">
        <f>Returns!E34-'Excess Returns'!E$4</f>
        <v>1.4379194686723325E-2</v>
      </c>
      <c r="F38" s="9">
        <f>Returns!F34-'Excess Returns'!F$4</f>
        <v>-1.0796061985229486E-2</v>
      </c>
      <c r="G38" s="9">
        <f>Returns!G34-'Excess Returns'!G$4</f>
        <v>3.0364462887054515E-2</v>
      </c>
      <c r="H38" s="9">
        <f>Returns!H34-'Excess Returns'!H$4</f>
        <v>-1.9481075179240231E-2</v>
      </c>
      <c r="I38" s="9">
        <f>Returns!I34-'Excess Returns'!I$4</f>
        <v>-1.428307903938989E-2</v>
      </c>
      <c r="J38" s="9">
        <f>Returns!J34-'Excess Returns'!J$4</f>
        <v>3.0584517793931874E-2</v>
      </c>
      <c r="K38" s="9">
        <f>Returns!K34-'Excess Returns'!K$4</f>
        <v>-9.7588128080070089E-3</v>
      </c>
      <c r="L38" s="5">
        <f>Returns!L34-'Excess Returns'!L$4</f>
        <v>9.2991270257544272E-3</v>
      </c>
      <c r="N38">
        <v>8.7861835213612557E-3</v>
      </c>
      <c r="O38">
        <v>4.4932888402469152E-3</v>
      </c>
      <c r="P38">
        <v>1.4379194686723325E-2</v>
      </c>
      <c r="Q38">
        <v>-1.0796061985229486E-2</v>
      </c>
      <c r="R38">
        <v>3.0364462887054515E-2</v>
      </c>
      <c r="S38">
        <v>8.7861835213612557E-3</v>
      </c>
    </row>
    <row r="39" spans="1:19" x14ac:dyDescent="0.35">
      <c r="A39" s="19">
        <v>31</v>
      </c>
      <c r="B39" s="50">
        <v>42587</v>
      </c>
      <c r="C39" s="8">
        <f>Returns!C35-'Excess Returns'!C$4</f>
        <v>1.8902385254345327E-2</v>
      </c>
      <c r="D39" s="9">
        <f>Returns!D35-'Excess Returns'!D$4</f>
        <v>7.3778213241048659E-3</v>
      </c>
      <c r="E39" s="9">
        <f>Returns!E35-'Excess Returns'!E$4</f>
        <v>2.0918800563507502E-2</v>
      </c>
      <c r="F39" s="9">
        <f>Returns!F35-'Excess Returns'!F$4</f>
        <v>-1.330078002033888E-3</v>
      </c>
      <c r="G39" s="9">
        <f>Returns!G35-'Excess Returns'!G$4</f>
        <v>1.3503519144573036E-2</v>
      </c>
      <c r="H39" s="9">
        <f>Returns!H35-'Excess Returns'!H$4</f>
        <v>-3.6823095132152788E-3</v>
      </c>
      <c r="I39" s="9">
        <f>Returns!I35-'Excess Returns'!I$4</f>
        <v>3.2033576729224083E-3</v>
      </c>
      <c r="J39" s="9">
        <f>Returns!J35-'Excess Returns'!J$4</f>
        <v>-2.49070553009237E-2</v>
      </c>
      <c r="K39" s="9">
        <f>Returns!K35-'Excess Returns'!K$4</f>
        <v>7.88273578377926E-2</v>
      </c>
      <c r="L39" s="5">
        <f>Returns!L35-'Excess Returns'!L$4</f>
        <v>4.7947960323163263E-3</v>
      </c>
      <c r="N39">
        <v>1.8902385254345327E-2</v>
      </c>
      <c r="O39">
        <v>7.3778213241048659E-3</v>
      </c>
      <c r="P39">
        <v>2.0918800563507502E-2</v>
      </c>
      <c r="Q39">
        <v>-1.330078002033888E-3</v>
      </c>
      <c r="R39">
        <v>1.3503519144573036E-2</v>
      </c>
      <c r="S39">
        <v>1.8902385254345327E-2</v>
      </c>
    </row>
    <row r="40" spans="1:19" x14ac:dyDescent="0.35">
      <c r="A40" s="19">
        <v>32</v>
      </c>
      <c r="B40" s="50">
        <v>42594</v>
      </c>
      <c r="C40" s="8">
        <f>Returns!C36-'Excess Returns'!C$4</f>
        <v>4.8277182209128825E-3</v>
      </c>
      <c r="D40" s="9">
        <f>Returns!D36-'Excess Returns'!D$4</f>
        <v>-1.5120535519982423E-2</v>
      </c>
      <c r="E40" s="9">
        <f>Returns!E36-'Excess Returns'!E$4</f>
        <v>-2.1515280421790638E-3</v>
      </c>
      <c r="F40" s="9">
        <f>Returns!F36-'Excess Returns'!F$4</f>
        <v>-1.3620823149098613E-2</v>
      </c>
      <c r="G40" s="9">
        <f>Returns!G36-'Excess Returns'!G$4</f>
        <v>-1.291878749562073E-2</v>
      </c>
      <c r="H40" s="9">
        <f>Returns!H36-'Excess Returns'!H$4</f>
        <v>-2.0935613282247283E-2</v>
      </c>
      <c r="I40" s="9">
        <f>Returns!I36-'Excess Returns'!I$4</f>
        <v>-8.2089553522663675E-3</v>
      </c>
      <c r="J40" s="9">
        <f>Returns!J36-'Excess Returns'!J$4</f>
        <v>-1.8627431587637112E-2</v>
      </c>
      <c r="K40" s="9">
        <f>Returns!K36-'Excess Returns'!K$4</f>
        <v>-1.8942227440199431E-2</v>
      </c>
      <c r="L40" s="5">
        <f>Returns!L36-'Excess Returns'!L$4</f>
        <v>-4.932314211137117E-2</v>
      </c>
      <c r="N40">
        <v>4.8277182209128825E-3</v>
      </c>
      <c r="O40">
        <v>-1.5120535519982423E-2</v>
      </c>
      <c r="P40">
        <v>-2.1515280421790638E-3</v>
      </c>
      <c r="Q40">
        <v>-1.3620823149098613E-2</v>
      </c>
      <c r="R40">
        <v>-1.291878749562073E-2</v>
      </c>
      <c r="S40">
        <v>4.8277182209128825E-3</v>
      </c>
    </row>
    <row r="41" spans="1:19" x14ac:dyDescent="0.35">
      <c r="A41" s="19">
        <v>33</v>
      </c>
      <c r="B41" s="50">
        <v>42601</v>
      </c>
      <c r="C41" s="8">
        <f>Returns!C37-'Excess Returns'!C$4</f>
        <v>-1.9710951912198349E-2</v>
      </c>
      <c r="D41" s="9">
        <f>Returns!D37-'Excess Returns'!D$4</f>
        <v>-1.3168849043446076E-2</v>
      </c>
      <c r="E41" s="9">
        <f>Returns!E37-'Excess Returns'!E$4</f>
        <v>7.0276558416476993E-3</v>
      </c>
      <c r="F41" s="9">
        <f>Returns!F37-'Excess Returns'!F$4</f>
        <v>-5.8243787685768591E-3</v>
      </c>
      <c r="G41" s="9">
        <f>Returns!G37-'Excess Returns'!G$4</f>
        <v>-1.3969537177737669E-2</v>
      </c>
      <c r="H41" s="9">
        <f>Returns!H37-'Excess Returns'!H$4</f>
        <v>-4.655799514262848E-3</v>
      </c>
      <c r="I41" s="9">
        <f>Returns!I37-'Excess Returns'!I$4</f>
        <v>-3.203930470407388E-2</v>
      </c>
      <c r="J41" s="9">
        <f>Returns!J37-'Excess Returns'!J$4</f>
        <v>2.0805092419768526E-2</v>
      </c>
      <c r="K41" s="9">
        <f>Returns!K37-'Excess Returns'!K$4</f>
        <v>-1.7236592718658243E-2</v>
      </c>
      <c r="L41" s="5">
        <f>Returns!L37-'Excess Returns'!L$4</f>
        <v>-1.0378295901720729E-2</v>
      </c>
      <c r="N41">
        <v>-1.9710951912198349E-2</v>
      </c>
      <c r="O41">
        <v>-1.3168849043446076E-2</v>
      </c>
      <c r="P41">
        <v>7.0276558416476993E-3</v>
      </c>
      <c r="Q41">
        <v>-5.8243787685768591E-3</v>
      </c>
      <c r="R41">
        <v>-1.3969537177737669E-2</v>
      </c>
      <c r="S41">
        <v>-1.9710951912198349E-2</v>
      </c>
    </row>
    <row r="42" spans="1:19" x14ac:dyDescent="0.35">
      <c r="A42" s="19">
        <v>34</v>
      </c>
      <c r="B42" s="50">
        <v>42608</v>
      </c>
      <c r="C42" s="8">
        <f>Returns!C38-'Excess Returns'!C$4</f>
        <v>-1.361049292864655E-2</v>
      </c>
      <c r="D42" s="9">
        <f>Returns!D38-'Excess Returns'!D$4</f>
        <v>8.6131565833347142E-3</v>
      </c>
      <c r="E42" s="9">
        <f>Returns!E38-'Excess Returns'!E$4</f>
        <v>-4.347047657354372E-3</v>
      </c>
      <c r="F42" s="9">
        <f>Returns!F38-'Excess Returns'!F$4</f>
        <v>1.2573203117397911E-2</v>
      </c>
      <c r="G42" s="9">
        <f>Returns!G38-'Excess Returns'!G$4</f>
        <v>-4.3289172177793335E-3</v>
      </c>
      <c r="H42" s="9">
        <f>Returns!H38-'Excess Returns'!H$4</f>
        <v>-5.9920225451171238E-3</v>
      </c>
      <c r="I42" s="9">
        <f>Returns!I38-'Excess Returns'!I$4</f>
        <v>8.0921077956042954E-4</v>
      </c>
      <c r="J42" s="9">
        <f>Returns!J38-'Excess Returns'!J$4</f>
        <v>-2.1948991476546192E-3</v>
      </c>
      <c r="K42" s="9">
        <f>Returns!K38-'Excess Returns'!K$4</f>
        <v>5.7988399010843232E-2</v>
      </c>
      <c r="L42" s="5">
        <f>Returns!L38-'Excess Returns'!L$4</f>
        <v>-5.0569942983382851E-3</v>
      </c>
      <c r="N42">
        <v>-1.361049292864655E-2</v>
      </c>
      <c r="O42">
        <v>8.6131565833347142E-3</v>
      </c>
      <c r="P42">
        <v>-4.347047657354372E-3</v>
      </c>
      <c r="Q42">
        <v>1.2573203117397911E-2</v>
      </c>
      <c r="R42">
        <v>-4.3289172177793335E-3</v>
      </c>
      <c r="S42">
        <v>-1.361049292864655E-2</v>
      </c>
    </row>
    <row r="43" spans="1:19" x14ac:dyDescent="0.35">
      <c r="A43" s="19">
        <v>35</v>
      </c>
      <c r="B43" s="50">
        <v>42615</v>
      </c>
      <c r="C43" s="8">
        <f>Returns!C39-'Excess Returns'!C$4</f>
        <v>-1.7172869829606915E-2</v>
      </c>
      <c r="D43" s="9">
        <f>Returns!D39-'Excess Returns'!D$4</f>
        <v>1.0999495999548652E-2</v>
      </c>
      <c r="E43" s="9">
        <f>Returns!E39-'Excess Returns'!E$4</f>
        <v>1.8180263352874763E-2</v>
      </c>
      <c r="F43" s="9">
        <f>Returns!F39-'Excess Returns'!F$4</f>
        <v>2.6316144412256874E-2</v>
      </c>
      <c r="G43" s="9">
        <f>Returns!G39-'Excess Returns'!G$4</f>
        <v>4.9611305080743138E-3</v>
      </c>
      <c r="H43" s="9">
        <f>Returns!H39-'Excess Returns'!H$4</f>
        <v>1.7210172463971395E-2</v>
      </c>
      <c r="I43" s="9">
        <f>Returns!I39-'Excess Returns'!I$4</f>
        <v>-1.2237180513006898E-4</v>
      </c>
      <c r="J43" s="9">
        <f>Returns!J39-'Excess Returns'!J$4</f>
        <v>8.6947400401913913E-2</v>
      </c>
      <c r="K43" s="9">
        <f>Returns!K39-'Excess Returns'!K$4</f>
        <v>-6.9421653448839583E-3</v>
      </c>
      <c r="L43" s="5">
        <f>Returns!L39-'Excess Returns'!L$4</f>
        <v>3.2242903873071268E-3</v>
      </c>
      <c r="N43">
        <v>-1.7172869829606915E-2</v>
      </c>
      <c r="O43">
        <v>1.0999495999548652E-2</v>
      </c>
      <c r="P43">
        <v>1.8180263352874763E-2</v>
      </c>
      <c r="Q43">
        <v>2.6316144412256874E-2</v>
      </c>
      <c r="R43">
        <v>4.9611305080743138E-3</v>
      </c>
      <c r="S43">
        <v>-1.7172869829606915E-2</v>
      </c>
    </row>
    <row r="44" spans="1:19" x14ac:dyDescent="0.35">
      <c r="A44" s="19">
        <v>36</v>
      </c>
      <c r="B44" s="50">
        <v>42622</v>
      </c>
      <c r="C44" s="8">
        <f>Returns!C40-'Excess Returns'!C$4</f>
        <v>8.5204704566521045E-2</v>
      </c>
      <c r="D44" s="9">
        <f>Returns!D40-'Excess Returns'!D$4</f>
        <v>-2.4788376818769206E-2</v>
      </c>
      <c r="E44" s="9">
        <f>Returns!E40-'Excess Returns'!E$4</f>
        <v>-2.8517819366929934E-2</v>
      </c>
      <c r="F44" s="9">
        <f>Returns!F40-'Excess Returns'!F$4</f>
        <v>-2.0511214265258169E-2</v>
      </c>
      <c r="G44" s="9">
        <f>Returns!G40-'Excess Returns'!G$4</f>
        <v>-8.1120679737965579E-3</v>
      </c>
      <c r="H44" s="9">
        <f>Returns!H40-'Excess Returns'!H$4</f>
        <v>-3.3073499494515678E-2</v>
      </c>
      <c r="I44" s="9">
        <f>Returns!I40-'Excess Returns'!I$4</f>
        <v>-3.0032809551882146E-3</v>
      </c>
      <c r="J44" s="9">
        <f>Returns!J40-'Excess Returns'!J$4</f>
        <v>-6.8975903405574098E-3</v>
      </c>
      <c r="K44" s="9">
        <f>Returns!K40-'Excess Returns'!K$4</f>
        <v>-1.528264744739416E-2</v>
      </c>
      <c r="L44" s="5">
        <f>Returns!L40-'Excess Returns'!L$4</f>
        <v>-2.0504098686140674E-2</v>
      </c>
      <c r="N44">
        <v>8.5204704566521045E-2</v>
      </c>
      <c r="O44">
        <v>-2.4788376818769206E-2</v>
      </c>
      <c r="P44">
        <v>-2.8517819366929934E-2</v>
      </c>
      <c r="Q44">
        <v>-2.0511214265258169E-2</v>
      </c>
      <c r="R44">
        <v>-8.1120679737965579E-3</v>
      </c>
      <c r="S44">
        <v>8.5204704566521045E-2</v>
      </c>
    </row>
    <row r="45" spans="1:19" x14ac:dyDescent="0.35">
      <c r="A45" s="19">
        <v>37</v>
      </c>
      <c r="B45" s="50">
        <v>42629</v>
      </c>
      <c r="C45" s="8">
        <f>Returns!C41-'Excess Returns'!C$4</f>
        <v>-1.402506198648687E-2</v>
      </c>
      <c r="D45" s="9">
        <f>Returns!D41-'Excess Returns'!D$4</f>
        <v>3.8191042770240213E-2</v>
      </c>
      <c r="E45" s="9">
        <f>Returns!E41-'Excess Returns'!E$4</f>
        <v>-2.0597503775709743E-2</v>
      </c>
      <c r="F45" s="9">
        <f>Returns!F41-'Excess Returns'!F$4</f>
        <v>7.7257891956778058E-3</v>
      </c>
      <c r="G45" s="9">
        <f>Returns!G41-'Excess Returns'!G$4</f>
        <v>1.6311597629609452E-2</v>
      </c>
      <c r="H45" s="9">
        <f>Returns!H41-'Excess Returns'!H$4</f>
        <v>4.7093485704367867E-3</v>
      </c>
      <c r="I45" s="9">
        <f>Returns!I41-'Excess Returns'!I$4</f>
        <v>1.1664039864815996E-2</v>
      </c>
      <c r="J45" s="9">
        <f>Returns!J41-'Excess Returns'!J$4</f>
        <v>-3.07814913507891E-2</v>
      </c>
      <c r="K45" s="9">
        <f>Returns!K41-'Excess Returns'!K$4</f>
        <v>3.2184767890294105E-2</v>
      </c>
      <c r="L45" s="5">
        <f>Returns!L41-'Excess Returns'!L$4</f>
        <v>1.3809608740944473E-2</v>
      </c>
      <c r="N45">
        <v>-1.402506198648687E-2</v>
      </c>
      <c r="O45">
        <v>3.8191042770240213E-2</v>
      </c>
      <c r="P45">
        <v>-2.0597503775709743E-2</v>
      </c>
      <c r="Q45">
        <v>7.7257891956778058E-3</v>
      </c>
      <c r="R45">
        <v>1.6311597629609452E-2</v>
      </c>
      <c r="S45">
        <v>-1.402506198648687E-2</v>
      </c>
    </row>
    <row r="46" spans="1:19" x14ac:dyDescent="0.35">
      <c r="A46" s="19">
        <v>38</v>
      </c>
      <c r="B46" s="50">
        <v>42636</v>
      </c>
      <c r="C46" s="8">
        <f>Returns!C42-'Excess Returns'!C$4</f>
        <v>-2.7288780341952156E-2</v>
      </c>
      <c r="D46" s="9">
        <f>Returns!D42-'Excess Returns'!D$4</f>
        <v>2.3520230093758324E-2</v>
      </c>
      <c r="E46" s="9">
        <f>Returns!E42-'Excess Returns'!E$4</f>
        <v>3.7639368721706376E-3</v>
      </c>
      <c r="F46" s="9">
        <f>Returns!F42-'Excess Returns'!F$4</f>
        <v>-2.1079468474304808E-2</v>
      </c>
      <c r="G46" s="9">
        <f>Returns!G42-'Excess Returns'!G$4</f>
        <v>-1.9128976864108933E-2</v>
      </c>
      <c r="H46" s="9">
        <f>Returns!H42-'Excess Returns'!H$4</f>
        <v>-6.7866784602389693E-3</v>
      </c>
      <c r="I46" s="9">
        <f>Returns!I42-'Excess Returns'!I$4</f>
        <v>-1.9936484196161362E-2</v>
      </c>
      <c r="J46" s="9">
        <f>Returns!J42-'Excess Returns'!J$4</f>
        <v>5.9819487427971701E-4</v>
      </c>
      <c r="K46" s="9">
        <f>Returns!K42-'Excess Returns'!K$4</f>
        <v>-2.4212301445584894E-2</v>
      </c>
      <c r="L46" s="5">
        <f>Returns!L42-'Excess Returns'!L$4</f>
        <v>-1.1661624835158098E-2</v>
      </c>
      <c r="N46">
        <v>-2.7288780341952156E-2</v>
      </c>
      <c r="O46">
        <v>2.3520230093758324E-2</v>
      </c>
      <c r="P46">
        <v>3.7639368721706376E-3</v>
      </c>
      <c r="Q46">
        <v>-2.1079468474304808E-2</v>
      </c>
      <c r="R46">
        <v>-1.9128976864108933E-2</v>
      </c>
      <c r="S46">
        <v>-2.7288780341952156E-2</v>
      </c>
    </row>
    <row r="47" spans="1:19" x14ac:dyDescent="0.35">
      <c r="A47" s="19">
        <v>39</v>
      </c>
      <c r="B47" s="50">
        <v>42643</v>
      </c>
      <c r="C47" s="8">
        <f>Returns!C43-'Excess Returns'!C$4</f>
        <v>9.3573265369750712E-3</v>
      </c>
      <c r="D47" s="9">
        <f>Returns!D43-'Excess Returns'!D$4</f>
        <v>8.8049773507080167E-3</v>
      </c>
      <c r="E47" s="9">
        <f>Returns!E43-'Excess Returns'!E$4</f>
        <v>7.8360349223671869E-2</v>
      </c>
      <c r="F47" s="9">
        <f>Returns!F43-'Excess Returns'!F$4</f>
        <v>-6.0112306721663619E-4</v>
      </c>
      <c r="G47" s="9">
        <f>Returns!G43-'Excess Returns'!G$4</f>
        <v>-1.1256561612826748E-3</v>
      </c>
      <c r="H47" s="9">
        <f>Returns!H43-'Excess Returns'!H$4</f>
        <v>-3.8722836584984655E-2</v>
      </c>
      <c r="I47" s="9">
        <f>Returns!I43-'Excess Returns'!I$4</f>
        <v>-1.6971932195223846E-2</v>
      </c>
      <c r="J47" s="9">
        <f>Returns!J43-'Excess Returns'!J$4</f>
        <v>-2.5138460993059181E-2</v>
      </c>
      <c r="K47" s="9">
        <f>Returns!K43-'Excess Returns'!K$4</f>
        <v>-1.9902450019215038E-2</v>
      </c>
      <c r="L47" s="5">
        <f>Returns!L43-'Excess Returns'!L$4</f>
        <v>-4.2961755567021191E-2</v>
      </c>
      <c r="N47">
        <v>9.3573265369750712E-3</v>
      </c>
      <c r="O47">
        <v>8.8049773507080167E-3</v>
      </c>
      <c r="P47">
        <v>7.8360349223671869E-2</v>
      </c>
      <c r="Q47">
        <v>-6.0112306721663619E-4</v>
      </c>
      <c r="R47">
        <v>-1.1256561612826748E-3</v>
      </c>
      <c r="S47">
        <v>9.3573265369750712E-3</v>
      </c>
    </row>
    <row r="48" spans="1:19" x14ac:dyDescent="0.35">
      <c r="A48" s="19">
        <v>40</v>
      </c>
      <c r="B48" s="50">
        <v>42650</v>
      </c>
      <c r="C48" s="8">
        <f>Returns!C44-'Excess Returns'!C$4</f>
        <v>2.0998799937877784E-2</v>
      </c>
      <c r="D48" s="9">
        <f>Returns!D44-'Excess Returns'!D$4</f>
        <v>-2.1108881041696864E-2</v>
      </c>
      <c r="E48" s="9">
        <f>Returns!E44-'Excess Returns'!E$4</f>
        <v>-5.2122569422190963E-2</v>
      </c>
      <c r="F48" s="9">
        <f>Returns!F44-'Excess Returns'!F$4</f>
        <v>-1.2834799154953499E-2</v>
      </c>
      <c r="G48" s="9">
        <f>Returns!G44-'Excess Returns'!G$4</f>
        <v>-1.7992671805526481E-3</v>
      </c>
      <c r="H48" s="9">
        <f>Returns!H44-'Excess Returns'!H$4</f>
        <v>9.5532282070542682E-3</v>
      </c>
      <c r="I48" s="9">
        <f>Returns!I44-'Excess Returns'!I$4</f>
        <v>-3.3007112941443959E-4</v>
      </c>
      <c r="J48" s="9">
        <f>Returns!J44-'Excess Returns'!J$4</f>
        <v>3.0668223906742734E-2</v>
      </c>
      <c r="K48" s="9">
        <f>Returns!K44-'Excess Returns'!K$4</f>
        <v>-5.1229237784730618E-2</v>
      </c>
      <c r="L48" s="5">
        <f>Returns!L44-'Excess Returns'!L$4</f>
        <v>1.6353641841055571E-2</v>
      </c>
      <c r="N48">
        <v>2.0998799937877784E-2</v>
      </c>
      <c r="O48">
        <v>-2.1108881041696864E-2</v>
      </c>
      <c r="P48">
        <v>-5.2122569422190963E-2</v>
      </c>
      <c r="Q48">
        <v>-1.2834799154953499E-2</v>
      </c>
      <c r="R48">
        <v>-1.7992671805526481E-3</v>
      </c>
      <c r="S48">
        <v>2.0998799937877784E-2</v>
      </c>
    </row>
    <row r="49" spans="1:19" x14ac:dyDescent="0.35">
      <c r="A49" s="19">
        <v>41</v>
      </c>
      <c r="B49" s="50">
        <v>42657</v>
      </c>
      <c r="C49" s="8">
        <f>Returns!C45-'Excess Returns'!C$4</f>
        <v>-5.0874425436398382E-3</v>
      </c>
      <c r="D49" s="9">
        <f>Returns!D45-'Excess Returns'!D$4</f>
        <v>-2.9419319709134147E-2</v>
      </c>
      <c r="E49" s="9">
        <f>Returns!E45-'Excess Returns'!E$4</f>
        <v>0.20259490210396783</v>
      </c>
      <c r="F49" s="9">
        <f>Returns!F45-'Excess Returns'!F$4</f>
        <v>1.1248508318794649E-2</v>
      </c>
      <c r="G49" s="9">
        <f>Returns!G45-'Excess Returns'!G$4</f>
        <v>2.0336442261831206E-2</v>
      </c>
      <c r="H49" s="9">
        <f>Returns!H45-'Excess Returns'!H$4</f>
        <v>-2.5516469164461462E-2</v>
      </c>
      <c r="I49" s="9">
        <f>Returns!I45-'Excess Returns'!I$4</f>
        <v>-1.6106524402392547E-2</v>
      </c>
      <c r="J49" s="9">
        <f>Returns!J45-'Excess Returns'!J$4</f>
        <v>-1.283885211822657E-2</v>
      </c>
      <c r="K49" s="9">
        <f>Returns!K45-'Excess Returns'!K$4</f>
        <v>3.3908886549785088E-4</v>
      </c>
      <c r="L49" s="5">
        <f>Returns!L45-'Excess Returns'!L$4</f>
        <v>-2.0832607275406676E-2</v>
      </c>
      <c r="N49">
        <v>-5.0874425436398382E-3</v>
      </c>
      <c r="O49">
        <v>-2.9419319709134147E-2</v>
      </c>
      <c r="P49">
        <v>0.20259490210396783</v>
      </c>
      <c r="Q49">
        <v>1.1248508318794649E-2</v>
      </c>
      <c r="R49">
        <v>2.0336442261831206E-2</v>
      </c>
      <c r="S49">
        <v>-5.0874425436398382E-3</v>
      </c>
    </row>
    <row r="50" spans="1:19" x14ac:dyDescent="0.35">
      <c r="A50" s="19">
        <v>42</v>
      </c>
      <c r="B50" s="50">
        <v>42664</v>
      </c>
      <c r="C50" s="8">
        <f>Returns!C46-'Excess Returns'!C$4</f>
        <v>-2.8057518558822374E-2</v>
      </c>
      <c r="D50" s="9">
        <f>Returns!D46-'Excess Returns'!D$4</f>
        <v>3.582408926431602E-3</v>
      </c>
      <c r="E50" s="9">
        <f>Returns!E46-'Excess Returns'!E$4</f>
        <v>2.0015957348118212E-2</v>
      </c>
      <c r="F50" s="9">
        <f>Returns!F46-'Excess Returns'!F$4</f>
        <v>-8.0503656011952068E-3</v>
      </c>
      <c r="G50" s="9">
        <f>Returns!G46-'Excess Returns'!G$4</f>
        <v>-5.5446067775322553E-3</v>
      </c>
      <c r="H50" s="9">
        <f>Returns!H46-'Excess Returns'!H$4</f>
        <v>-1.4668703854868327E-2</v>
      </c>
      <c r="I50" s="9">
        <f>Returns!I46-'Excess Returns'!I$4</f>
        <v>-4.9836756814337066E-2</v>
      </c>
      <c r="J50" s="9">
        <f>Returns!J46-'Excess Returns'!J$4</f>
        <v>-7.1553003551810171E-2</v>
      </c>
      <c r="K50" s="9">
        <f>Returns!K46-'Excess Returns'!K$4</f>
        <v>-6.219335490352635E-2</v>
      </c>
      <c r="L50" s="5">
        <f>Returns!L46-'Excess Returns'!L$4</f>
        <v>-5.9061916506823436E-2</v>
      </c>
      <c r="N50">
        <v>-2.8057518558822374E-2</v>
      </c>
      <c r="O50">
        <v>3.582408926431602E-3</v>
      </c>
      <c r="P50">
        <v>2.0015957348118212E-2</v>
      </c>
      <c r="Q50">
        <v>-8.0503656011952068E-3</v>
      </c>
      <c r="R50">
        <v>-5.5446067775322553E-3</v>
      </c>
      <c r="S50">
        <v>-2.8057518558822374E-2</v>
      </c>
    </row>
    <row r="51" spans="1:19" x14ac:dyDescent="0.35">
      <c r="A51" s="19">
        <v>43</v>
      </c>
      <c r="B51" s="50">
        <v>42671</v>
      </c>
      <c r="C51" s="8">
        <f>Returns!C47-'Excess Returns'!C$4</f>
        <v>-4.7237510371891202E-2</v>
      </c>
      <c r="D51" s="9">
        <f>Returns!D47-'Excess Returns'!D$4</f>
        <v>-7.1067037733573701E-2</v>
      </c>
      <c r="E51" s="9">
        <f>Returns!E47-'Excess Returns'!E$4</f>
        <v>-3.9800563880675606E-2</v>
      </c>
      <c r="F51" s="9">
        <f>Returns!F47-'Excess Returns'!F$4</f>
        <v>-8.3318177901645529E-2</v>
      </c>
      <c r="G51" s="9">
        <f>Returns!G47-'Excess Returns'!G$4</f>
        <v>-4.6174933205265015E-2</v>
      </c>
      <c r="H51" s="9">
        <f>Returns!H47-'Excess Returns'!H$4</f>
        <v>-3.7393998746074845E-2</v>
      </c>
      <c r="I51" s="9">
        <f>Returns!I47-'Excess Returns'!I$4</f>
        <v>-1.2869726283422395E-2</v>
      </c>
      <c r="J51" s="9">
        <f>Returns!J47-'Excess Returns'!J$4</f>
        <v>-4.1028385370043385E-2</v>
      </c>
      <c r="K51" s="9">
        <f>Returns!K47-'Excess Returns'!K$4</f>
        <v>7.1625041865333262E-3</v>
      </c>
      <c r="L51" s="5">
        <f>Returns!L47-'Excess Returns'!L$4</f>
        <v>6.3241708533709863E-4</v>
      </c>
      <c r="N51">
        <v>-4.7237510371891202E-2</v>
      </c>
      <c r="O51">
        <v>-7.1067037733573701E-2</v>
      </c>
      <c r="P51">
        <v>-3.9800563880675606E-2</v>
      </c>
      <c r="Q51">
        <v>-8.3318177901645529E-2</v>
      </c>
      <c r="R51">
        <v>-4.6174933205265015E-2</v>
      </c>
      <c r="S51">
        <v>-4.7237510371891202E-2</v>
      </c>
    </row>
    <row r="52" spans="1:19" x14ac:dyDescent="0.35">
      <c r="A52" s="19">
        <v>44</v>
      </c>
      <c r="B52" s="50">
        <v>42678</v>
      </c>
      <c r="C52" s="8">
        <f>Returns!C48-'Excess Returns'!C$4</f>
        <v>-1.9398888837221788E-2</v>
      </c>
      <c r="D52" s="9">
        <f>Returns!D48-'Excess Returns'!D$4</f>
        <v>-3.8955373965171868E-2</v>
      </c>
      <c r="E52" s="9">
        <f>Returns!E48-'Excess Returns'!E$4</f>
        <v>-6.1553637342301654E-2</v>
      </c>
      <c r="F52" s="9">
        <f>Returns!F48-'Excess Returns'!F$4</f>
        <v>9.8164963845319073E-4</v>
      </c>
      <c r="G52" s="9">
        <f>Returns!G48-'Excess Returns'!G$4</f>
        <v>-2.9458054898486899E-3</v>
      </c>
      <c r="H52" s="9">
        <f>Returns!H48-'Excess Returns'!H$4</f>
        <v>-6.2313720299605833E-3</v>
      </c>
      <c r="I52" s="9">
        <f>Returns!I48-'Excess Returns'!I$4</f>
        <v>6.1658949903482314E-2</v>
      </c>
      <c r="J52" s="9">
        <f>Returns!J48-'Excess Returns'!J$4</f>
        <v>0.14848938290512037</v>
      </c>
      <c r="K52" s="9">
        <f>Returns!K48-'Excess Returns'!K$4</f>
        <v>8.4204909991466376E-2</v>
      </c>
      <c r="L52" s="5">
        <f>Returns!L48-'Excess Returns'!L$4</f>
        <v>-4.0143825654911282E-3</v>
      </c>
      <c r="N52">
        <v>-1.9398888837221788E-2</v>
      </c>
      <c r="O52">
        <v>-3.8955373965171868E-2</v>
      </c>
      <c r="P52">
        <v>-6.1553637342301654E-2</v>
      </c>
      <c r="Q52">
        <v>9.8164963845319073E-4</v>
      </c>
      <c r="R52">
        <v>-2.9458054898486899E-3</v>
      </c>
      <c r="S52">
        <v>-1.9398888837221788E-2</v>
      </c>
    </row>
    <row r="53" spans="1:19" x14ac:dyDescent="0.35">
      <c r="A53" s="19">
        <v>45</v>
      </c>
      <c r="B53" s="50">
        <v>42685</v>
      </c>
      <c r="C53" s="8">
        <f>Returns!C49-'Excess Returns'!C$4</f>
        <v>1.4069758573996675E-2</v>
      </c>
      <c r="D53" s="9">
        <f>Returns!D49-'Excess Returns'!D$4</f>
        <v>1.2418450009763099E-2</v>
      </c>
      <c r="E53" s="9">
        <f>Returns!E49-'Excess Returns'!E$4</f>
        <v>-8.3480264297060812E-3</v>
      </c>
      <c r="F53" s="9">
        <f>Returns!F49-'Excess Returns'!F$4</f>
        <v>-3.0895841789425435E-2</v>
      </c>
      <c r="G53" s="9">
        <f>Returns!G49-'Excess Returns'!G$4</f>
        <v>7.7955803275516324E-3</v>
      </c>
      <c r="H53" s="9">
        <f>Returns!H49-'Excess Returns'!H$4</f>
        <v>2.1948550449470645E-2</v>
      </c>
      <c r="I53" s="9">
        <f>Returns!I49-'Excess Returns'!I$4</f>
        <v>4.6551533735520415E-2</v>
      </c>
      <c r="J53" s="9">
        <f>Returns!J49-'Excess Returns'!J$4</f>
        <v>5.0868970094398558E-2</v>
      </c>
      <c r="K53" s="9">
        <f>Returns!K49-'Excess Returns'!K$4</f>
        <v>-2.6446216002078669E-2</v>
      </c>
      <c r="L53" s="5">
        <f>Returns!L49-'Excess Returns'!L$4</f>
        <v>2.0334508488690624E-2</v>
      </c>
      <c r="N53">
        <v>1.4069758573996675E-2</v>
      </c>
      <c r="O53">
        <v>1.2418450009763099E-2</v>
      </c>
      <c r="P53">
        <v>-8.3480264297060812E-3</v>
      </c>
      <c r="Q53">
        <v>-3.0895841789425435E-2</v>
      </c>
      <c r="R53">
        <v>7.7955803275516324E-3</v>
      </c>
      <c r="S53">
        <v>1.4069758573996675E-2</v>
      </c>
    </row>
    <row r="54" spans="1:19" x14ac:dyDescent="0.35">
      <c r="A54" s="19">
        <v>46</v>
      </c>
      <c r="B54" s="50">
        <v>42692</v>
      </c>
      <c r="C54" s="8">
        <f>Returns!C50-'Excess Returns'!C$4</f>
        <v>5.8034046831425762E-3</v>
      </c>
      <c r="D54" s="9">
        <f>Returns!D50-'Excess Returns'!D$4</f>
        <v>2.4586708766813632E-2</v>
      </c>
      <c r="E54" s="9">
        <f>Returns!E50-'Excess Returns'!E$4</f>
        <v>1.7897760979393603E-2</v>
      </c>
      <c r="F54" s="9">
        <f>Returns!F50-'Excess Returns'!F$4</f>
        <v>1.9901019041818346E-2</v>
      </c>
      <c r="G54" s="9">
        <f>Returns!G50-'Excess Returns'!G$4</f>
        <v>-1.6876258398854229E-2</v>
      </c>
      <c r="H54" s="9">
        <f>Returns!H50-'Excess Returns'!H$4</f>
        <v>4.6367019317809309E-2</v>
      </c>
      <c r="I54" s="9">
        <f>Returns!I50-'Excess Returns'!I$4</f>
        <v>2.6268713379622608E-3</v>
      </c>
      <c r="J54" s="9">
        <f>Returns!J50-'Excess Returns'!J$4</f>
        <v>2.0926066259323431E-2</v>
      </c>
      <c r="K54" s="9">
        <f>Returns!K50-'Excess Returns'!K$4</f>
        <v>1.9054782964241717E-2</v>
      </c>
      <c r="L54" s="5">
        <f>Returns!L50-'Excess Returns'!L$4</f>
        <v>3.2301378991466213E-2</v>
      </c>
      <c r="N54">
        <v>5.8034046831425762E-3</v>
      </c>
      <c r="O54">
        <v>2.4586708766813632E-2</v>
      </c>
      <c r="P54">
        <v>1.7897760979393603E-2</v>
      </c>
      <c r="Q54">
        <v>1.9901019041818346E-2</v>
      </c>
      <c r="R54">
        <v>-1.6876258398854229E-2</v>
      </c>
      <c r="S54">
        <v>5.8034046831425762E-3</v>
      </c>
    </row>
    <row r="55" spans="1:19" x14ac:dyDescent="0.35">
      <c r="A55" s="19">
        <v>47</v>
      </c>
      <c r="B55" s="50">
        <v>42699</v>
      </c>
      <c r="C55" s="8">
        <f>Returns!C51-'Excess Returns'!C$4</f>
        <v>-2.1538072209880983E-2</v>
      </c>
      <c r="D55" s="9">
        <f>Returns!D51-'Excess Returns'!D$4</f>
        <v>-5.4167891598002102E-2</v>
      </c>
      <c r="E55" s="9">
        <f>Returns!E51-'Excess Returns'!E$4</f>
        <v>-8.9648959935573237E-3</v>
      </c>
      <c r="F55" s="9">
        <f>Returns!F51-'Excess Returns'!F$4</f>
        <v>-5.4328942979858734E-2</v>
      </c>
      <c r="G55" s="9">
        <f>Returns!G51-'Excess Returns'!G$4</f>
        <v>-2.0834051783632106E-2</v>
      </c>
      <c r="H55" s="9">
        <f>Returns!H51-'Excess Returns'!H$4</f>
        <v>-9.5765281438576974E-3</v>
      </c>
      <c r="I55" s="9">
        <f>Returns!I51-'Excess Returns'!I$4</f>
        <v>8.7550713816428212E-3</v>
      </c>
      <c r="J55" s="9">
        <f>Returns!J51-'Excess Returns'!J$4</f>
        <v>2.6566572012390589E-2</v>
      </c>
      <c r="K55" s="9">
        <f>Returns!K51-'Excess Returns'!K$4</f>
        <v>-5.4658595661318072E-3</v>
      </c>
      <c r="L55" s="5">
        <f>Returns!L51-'Excess Returns'!L$4</f>
        <v>1.4903466600792435E-3</v>
      </c>
      <c r="N55">
        <v>-2.1538072209880983E-2</v>
      </c>
      <c r="O55">
        <v>-5.4167891598002102E-2</v>
      </c>
      <c r="P55">
        <v>-8.9648959935573237E-3</v>
      </c>
      <c r="Q55">
        <v>-5.4328942979858734E-2</v>
      </c>
      <c r="R55">
        <v>-2.0834051783632106E-2</v>
      </c>
      <c r="S55">
        <v>-2.1538072209880983E-2</v>
      </c>
    </row>
    <row r="56" spans="1:19" x14ac:dyDescent="0.35">
      <c r="A56" s="19">
        <v>48</v>
      </c>
      <c r="B56" s="50">
        <v>42706</v>
      </c>
      <c r="C56" s="8">
        <f>Returns!C52-'Excess Returns'!C$4</f>
        <v>1.7965522249095835E-2</v>
      </c>
      <c r="D56" s="9">
        <f>Returns!D52-'Excess Returns'!D$4</f>
        <v>2.5055782083772349E-2</v>
      </c>
      <c r="E56" s="9">
        <f>Returns!E52-'Excess Returns'!E$4</f>
        <v>4.511778823127937E-2</v>
      </c>
      <c r="F56" s="9">
        <f>Returns!F52-'Excess Returns'!F$4</f>
        <v>2.6902721822079145E-2</v>
      </c>
      <c r="G56" s="9">
        <f>Returns!G52-'Excess Returns'!G$4</f>
        <v>3.3887745925034088E-2</v>
      </c>
      <c r="H56" s="9">
        <f>Returns!H52-'Excess Returns'!H$4</f>
        <v>2.2568408169223949E-2</v>
      </c>
      <c r="I56" s="9">
        <f>Returns!I52-'Excess Returns'!I$4</f>
        <v>-1.3270664824298934E-2</v>
      </c>
      <c r="J56" s="9">
        <f>Returns!J52-'Excess Returns'!J$4</f>
        <v>9.0570994679298619E-2</v>
      </c>
      <c r="K56" s="9">
        <f>Returns!K52-'Excess Returns'!K$4</f>
        <v>1.7042959153968272E-2</v>
      </c>
      <c r="L56" s="5">
        <f>Returns!L52-'Excess Returns'!L$4</f>
        <v>3.6222054993394828E-2</v>
      </c>
      <c r="N56">
        <v>1.7965522249095835E-2</v>
      </c>
      <c r="O56">
        <v>2.5055782083772349E-2</v>
      </c>
      <c r="P56">
        <v>4.511778823127937E-2</v>
      </c>
      <c r="Q56">
        <v>2.6902721822079145E-2</v>
      </c>
      <c r="R56">
        <v>3.3887745925034088E-2</v>
      </c>
      <c r="S56">
        <v>1.7965522249095835E-2</v>
      </c>
    </row>
    <row r="57" spans="1:19" x14ac:dyDescent="0.35">
      <c r="A57" s="19">
        <v>49</v>
      </c>
      <c r="B57" s="50">
        <v>42713</v>
      </c>
      <c r="C57" s="8">
        <f>Returns!C53-'Excess Returns'!C$4</f>
        <v>2.6696444022481489E-2</v>
      </c>
      <c r="D57" s="9">
        <f>Returns!D53-'Excess Returns'!D$4</f>
        <v>-1.4574291163435876E-2</v>
      </c>
      <c r="E57" s="9">
        <f>Returns!E53-'Excess Returns'!E$4</f>
        <v>9.2167301128914525E-3</v>
      </c>
      <c r="F57" s="9">
        <f>Returns!F53-'Excess Returns'!F$4</f>
        <v>8.2006411261936717E-3</v>
      </c>
      <c r="G57" s="9">
        <f>Returns!G53-'Excess Returns'!G$4</f>
        <v>2.3717145383431105E-2</v>
      </c>
      <c r="H57" s="9">
        <f>Returns!H53-'Excess Returns'!H$4</f>
        <v>1.0828204742476569E-2</v>
      </c>
      <c r="I57" s="9">
        <f>Returns!I53-'Excess Returns'!I$4</f>
        <v>5.1333772322750739E-3</v>
      </c>
      <c r="J57" s="9">
        <f>Returns!J53-'Excess Returns'!J$4</f>
        <v>-3.9169668027462828E-2</v>
      </c>
      <c r="K57" s="9">
        <f>Returns!K53-'Excess Returns'!K$4</f>
        <v>3.6314392981115315E-2</v>
      </c>
      <c r="L57" s="5">
        <f>Returns!L53-'Excess Returns'!L$4</f>
        <v>2.4240994875921483E-2</v>
      </c>
      <c r="N57">
        <v>2.6696444022481489E-2</v>
      </c>
      <c r="O57">
        <v>-1.4574291163435876E-2</v>
      </c>
      <c r="P57">
        <v>9.2167301128914525E-3</v>
      </c>
      <c r="Q57">
        <v>8.2006411261936717E-3</v>
      </c>
      <c r="R57">
        <v>2.3717145383431105E-2</v>
      </c>
      <c r="S57">
        <v>2.6696444022481489E-2</v>
      </c>
    </row>
    <row r="58" spans="1:19" x14ac:dyDescent="0.35">
      <c r="A58" s="19">
        <v>50</v>
      </c>
      <c r="B58" s="50">
        <v>42720</v>
      </c>
      <c r="C58" s="8">
        <f>Returns!C54-'Excess Returns'!C$4</f>
        <v>-1.7212583040126074E-3</v>
      </c>
      <c r="D58" s="9">
        <f>Returns!D54-'Excess Returns'!D$4</f>
        <v>7.0194254773757805E-4</v>
      </c>
      <c r="E58" s="9">
        <f>Returns!E54-'Excess Returns'!E$4</f>
        <v>-3.3406537967484076E-4</v>
      </c>
      <c r="F58" s="9">
        <f>Returns!F54-'Excess Returns'!F$4</f>
        <v>-3.2306490614100458E-2</v>
      </c>
      <c r="G58" s="9">
        <f>Returns!G54-'Excess Returns'!G$4</f>
        <v>-1.1803800935236905E-2</v>
      </c>
      <c r="H58" s="9">
        <f>Returns!H54-'Excess Returns'!H$4</f>
        <v>3.2514795250088165E-2</v>
      </c>
      <c r="I58" s="9">
        <f>Returns!I54-'Excess Returns'!I$4</f>
        <v>1.1970445371082232E-2</v>
      </c>
      <c r="J58" s="9">
        <f>Returns!J54-'Excess Returns'!J$4</f>
        <v>4.7380239808716279E-4</v>
      </c>
      <c r="K58" s="9">
        <f>Returns!K54-'Excess Returns'!K$4</f>
        <v>-6.8277856398925117E-3</v>
      </c>
      <c r="L58" s="5">
        <f>Returns!L54-'Excess Returns'!L$4</f>
        <v>2.6598608978553328E-2</v>
      </c>
      <c r="N58">
        <v>-1.7212583040126074E-3</v>
      </c>
      <c r="O58">
        <v>7.0194254773757805E-4</v>
      </c>
      <c r="P58">
        <v>-3.3406537967484076E-4</v>
      </c>
      <c r="Q58">
        <v>-3.2306490614100458E-2</v>
      </c>
      <c r="R58">
        <v>-1.1803800935236905E-2</v>
      </c>
      <c r="S58">
        <v>-1.7212583040126074E-3</v>
      </c>
    </row>
    <row r="59" spans="1:19" x14ac:dyDescent="0.35">
      <c r="A59" s="19">
        <v>51</v>
      </c>
      <c r="B59" s="50">
        <v>42727</v>
      </c>
      <c r="C59" s="8">
        <f>Returns!C55-'Excess Returns'!C$4</f>
        <v>-1.9945704443724904E-3</v>
      </c>
      <c r="D59" s="9">
        <f>Returns!D55-'Excess Returns'!D$4</f>
        <v>-7.8447166354759807E-3</v>
      </c>
      <c r="E59" s="9">
        <f>Returns!E55-'Excess Returns'!E$4</f>
        <v>-6.9560967202039496E-3</v>
      </c>
      <c r="F59" s="9">
        <f>Returns!F55-'Excess Returns'!F$4</f>
        <v>-1.4646969785637049E-2</v>
      </c>
      <c r="G59" s="9">
        <f>Returns!G55-'Excess Returns'!G$4</f>
        <v>-1.4272036973489062E-2</v>
      </c>
      <c r="H59" s="9">
        <f>Returns!H55-'Excess Returns'!H$4</f>
        <v>-7.0740432290202523E-4</v>
      </c>
      <c r="I59" s="9">
        <f>Returns!I55-'Excess Returns'!I$4</f>
        <v>-1.7393205013470876E-2</v>
      </c>
      <c r="J59" s="9">
        <f>Returns!J55-'Excess Returns'!J$4</f>
        <v>3.039535672271634E-2</v>
      </c>
      <c r="K59" s="9">
        <f>Returns!K55-'Excess Returns'!K$4</f>
        <v>-2.3344562787732089E-3</v>
      </c>
      <c r="L59" s="5">
        <f>Returns!L55-'Excess Returns'!L$4</f>
        <v>-3.780738369324898E-3</v>
      </c>
      <c r="N59">
        <v>-1.9945704443724904E-3</v>
      </c>
      <c r="O59">
        <v>-7.8447166354759807E-3</v>
      </c>
      <c r="P59">
        <v>-6.9560967202039496E-3</v>
      </c>
      <c r="Q59">
        <v>-1.4646969785637049E-2</v>
      </c>
      <c r="R59">
        <v>-1.4272036973489062E-2</v>
      </c>
      <c r="S59">
        <v>-1.9945704443724904E-3</v>
      </c>
    </row>
    <row r="60" spans="1:19" x14ac:dyDescent="0.35">
      <c r="A60" s="19">
        <v>52</v>
      </c>
      <c r="B60" s="50">
        <v>42734</v>
      </c>
      <c r="C60" s="8">
        <f>Returns!C56-'Excess Returns'!C$4</f>
        <v>-6.7997109311910848E-3</v>
      </c>
      <c r="D60" s="9">
        <f>Returns!D56-'Excess Returns'!D$4</f>
        <v>1.3508097061975201E-2</v>
      </c>
      <c r="E60" s="9">
        <f>Returns!E56-'Excess Returns'!E$4</f>
        <v>4.5447852280277042E-2</v>
      </c>
      <c r="F60" s="9">
        <f>Returns!F56-'Excess Returns'!F$4</f>
        <v>3.0793740037943232E-2</v>
      </c>
      <c r="G60" s="9">
        <f>Returns!G56-'Excess Returns'!G$4</f>
        <v>1.0734396947533188E-2</v>
      </c>
      <c r="H60" s="9">
        <f>Returns!H56-'Excess Returns'!H$4</f>
        <v>1.4225069414491205E-2</v>
      </c>
      <c r="I60" s="9">
        <f>Returns!I56-'Excess Returns'!I$4</f>
        <v>-3.3557593244602007E-3</v>
      </c>
      <c r="J60" s="9">
        <f>Returns!J56-'Excess Returns'!J$4</f>
        <v>-9.9765532930977396E-3</v>
      </c>
      <c r="K60" s="9">
        <f>Returns!K56-'Excess Returns'!K$4</f>
        <v>7.1825920542748925E-3</v>
      </c>
      <c r="L60" s="5">
        <f>Returns!L56-'Excess Returns'!L$4</f>
        <v>-2.6094441741949734E-3</v>
      </c>
      <c r="N60">
        <v>-6.7997109311910848E-3</v>
      </c>
      <c r="O60">
        <v>1.3508097061975201E-2</v>
      </c>
      <c r="P60">
        <v>4.5447852280277042E-2</v>
      </c>
      <c r="Q60">
        <v>3.0793740037943232E-2</v>
      </c>
      <c r="R60">
        <v>1.0734396947533188E-2</v>
      </c>
      <c r="S60">
        <v>-6.7997109311910848E-3</v>
      </c>
    </row>
    <row r="61" spans="1:19" x14ac:dyDescent="0.35">
      <c r="A61" s="19">
        <v>53</v>
      </c>
      <c r="B61" s="50">
        <v>42741</v>
      </c>
      <c r="C61" s="8">
        <f>Returns!C57-'Excess Returns'!C$4</f>
        <v>1.6616041035360154E-2</v>
      </c>
      <c r="D61" s="9">
        <f>Returns!D57-'Excess Returns'!D$4</f>
        <v>3.5356664075042961E-2</v>
      </c>
      <c r="E61" s="9">
        <f>Returns!E57-'Excess Returns'!E$4</f>
        <v>-2.511809982408808E-2</v>
      </c>
      <c r="F61" s="9">
        <f>Returns!F57-'Excess Returns'!F$4</f>
        <v>4.2468050382885848E-2</v>
      </c>
      <c r="G61" s="9">
        <f>Returns!G57-'Excess Returns'!G$4</f>
        <v>1.1911753868164367E-2</v>
      </c>
      <c r="H61" s="9">
        <f>Returns!H57-'Excess Returns'!H$4</f>
        <v>-3.8913857275507446E-2</v>
      </c>
      <c r="I61" s="9">
        <f>Returns!I57-'Excess Returns'!I$4</f>
        <v>2.1608237292307819E-2</v>
      </c>
      <c r="J61" s="9">
        <f>Returns!J57-'Excess Returns'!J$4</f>
        <v>-4.1413552495060735E-2</v>
      </c>
      <c r="K61" s="9">
        <f>Returns!K57-'Excess Returns'!K$4</f>
        <v>-2.9087692350099237E-3</v>
      </c>
      <c r="L61" s="5">
        <f>Returns!L57-'Excess Returns'!L$4</f>
        <v>-4.1586733065411399E-2</v>
      </c>
      <c r="N61">
        <v>1.6616041035360154E-2</v>
      </c>
      <c r="O61">
        <v>3.5356664075042961E-2</v>
      </c>
      <c r="P61">
        <v>-2.511809982408808E-2</v>
      </c>
      <c r="Q61">
        <v>4.2468050382885848E-2</v>
      </c>
      <c r="R61">
        <v>1.1911753868164367E-2</v>
      </c>
      <c r="S61">
        <v>1.6616041035360154E-2</v>
      </c>
    </row>
    <row r="62" spans="1:19" x14ac:dyDescent="0.35">
      <c r="A62" s="19">
        <v>54</v>
      </c>
      <c r="B62" s="50">
        <v>42748</v>
      </c>
      <c r="C62" s="8">
        <f>Returns!C58-'Excess Returns'!C$4</f>
        <v>-1.3365338003649635E-3</v>
      </c>
      <c r="D62" s="9">
        <f>Returns!D58-'Excess Returns'!D$4</f>
        <v>-1.1960364083513609E-2</v>
      </c>
      <c r="E62" s="9">
        <f>Returns!E58-'Excess Returns'!E$4</f>
        <v>6.4050247702445939E-2</v>
      </c>
      <c r="F62" s="9">
        <f>Returns!F58-'Excess Returns'!F$4</f>
        <v>1.6550513844364803E-3</v>
      </c>
      <c r="G62" s="9">
        <f>Returns!G58-'Excess Returns'!G$4</f>
        <v>-8.7133461241693452E-3</v>
      </c>
      <c r="H62" s="9">
        <f>Returns!H58-'Excess Returns'!H$4</f>
        <v>2.1581835686681461E-3</v>
      </c>
      <c r="I62" s="9">
        <f>Returns!I58-'Excess Returns'!I$4</f>
        <v>1.2312963417011177E-2</v>
      </c>
      <c r="J62" s="9">
        <f>Returns!J58-'Excess Returns'!J$4</f>
        <v>5.3110582723471716E-2</v>
      </c>
      <c r="K62" s="9">
        <f>Returns!K58-'Excess Returns'!K$4</f>
        <v>2.3291409851657854E-2</v>
      </c>
      <c r="L62" s="5">
        <f>Returns!L58-'Excess Returns'!L$4</f>
        <v>8.9363983179544526E-3</v>
      </c>
      <c r="N62">
        <v>-1.3365338003649635E-3</v>
      </c>
      <c r="O62">
        <v>-1.1960364083513609E-2</v>
      </c>
      <c r="P62">
        <v>6.4050247702445939E-2</v>
      </c>
      <c r="Q62">
        <v>1.6550513844364803E-3</v>
      </c>
      <c r="R62">
        <v>-8.7133461241693452E-3</v>
      </c>
      <c r="S62">
        <v>-1.3365338003649635E-3</v>
      </c>
    </row>
    <row r="63" spans="1:19" x14ac:dyDescent="0.35">
      <c r="A63" s="19">
        <v>55</v>
      </c>
      <c r="B63" s="50">
        <v>42755</v>
      </c>
      <c r="C63" s="8">
        <f>Returns!C59-'Excess Returns'!C$4</f>
        <v>1.2101457375802951E-2</v>
      </c>
      <c r="D63" s="9">
        <f>Returns!D59-'Excess Returns'!D$4</f>
        <v>3.0250500638616763E-2</v>
      </c>
      <c r="E63" s="9">
        <f>Returns!E59-'Excess Returns'!E$4</f>
        <v>-9.9750119063917852E-4</v>
      </c>
      <c r="F63" s="9">
        <f>Returns!F59-'Excess Returns'!F$4</f>
        <v>3.452222973709812E-2</v>
      </c>
      <c r="G63" s="9">
        <f>Returns!G59-'Excess Returns'!G$4</f>
        <v>3.3176122873976893E-2</v>
      </c>
      <c r="H63" s="9">
        <f>Returns!H59-'Excess Returns'!H$4</f>
        <v>-6.6260169872732699E-2</v>
      </c>
      <c r="I63" s="9">
        <f>Returns!I59-'Excess Returns'!I$4</f>
        <v>3.4818309785951899E-2</v>
      </c>
      <c r="J63" s="9">
        <f>Returns!J59-'Excess Returns'!J$4</f>
        <v>4.4584500845560038E-2</v>
      </c>
      <c r="K63" s="9">
        <f>Returns!K59-'Excess Returns'!K$4</f>
        <v>7.8236173143813287E-2</v>
      </c>
      <c r="L63" s="5">
        <f>Returns!L59-'Excess Returns'!L$4</f>
        <v>1.6231229422054794E-2</v>
      </c>
      <c r="N63">
        <v>1.2101457375802951E-2</v>
      </c>
      <c r="O63">
        <v>3.0250500638616763E-2</v>
      </c>
      <c r="P63">
        <v>-9.9750119063917852E-4</v>
      </c>
      <c r="Q63">
        <v>3.452222973709812E-2</v>
      </c>
      <c r="R63">
        <v>3.3176122873976893E-2</v>
      </c>
      <c r="S63">
        <v>1.2101457375802951E-2</v>
      </c>
    </row>
    <row r="64" spans="1:19" x14ac:dyDescent="0.35">
      <c r="A64" s="19">
        <v>56</v>
      </c>
      <c r="B64" s="50">
        <v>42762</v>
      </c>
      <c r="C64" s="8">
        <f>Returns!C60-'Excess Returns'!C$4</f>
        <v>4.6862003489801289E-2</v>
      </c>
      <c r="D64" s="9">
        <f>Returns!D60-'Excess Returns'!D$4</f>
        <v>-5.3377931265173916E-3</v>
      </c>
      <c r="E64" s="9">
        <f>Returns!E60-'Excess Returns'!E$4</f>
        <v>-3.2377956479015327E-3</v>
      </c>
      <c r="F64" s="9">
        <f>Returns!F60-'Excess Returns'!F$4</f>
        <v>-2.0381361575918546E-2</v>
      </c>
      <c r="G64" s="9">
        <f>Returns!G60-'Excess Returns'!G$4</f>
        <v>-4.4750013569944652E-2</v>
      </c>
      <c r="H64" s="9">
        <f>Returns!H60-'Excess Returns'!H$4</f>
        <v>-1.9632482185978063E-2</v>
      </c>
      <c r="I64" s="9">
        <f>Returns!I60-'Excess Returns'!I$4</f>
        <v>-9.6569889100072848E-3</v>
      </c>
      <c r="J64" s="9">
        <f>Returns!J60-'Excess Returns'!J$4</f>
        <v>-0.10573265487087963</v>
      </c>
      <c r="K64" s="9">
        <f>Returns!K60-'Excess Returns'!K$4</f>
        <v>-3.2931443947582066E-2</v>
      </c>
      <c r="L64" s="5">
        <f>Returns!L60-'Excess Returns'!L$4</f>
        <v>-1.6600976604650781E-2</v>
      </c>
      <c r="N64">
        <v>4.6862003489801289E-2</v>
      </c>
      <c r="O64">
        <v>-5.3377931265173916E-3</v>
      </c>
      <c r="P64">
        <v>-3.2377956479015327E-3</v>
      </c>
      <c r="Q64">
        <v>-2.0381361575918546E-2</v>
      </c>
      <c r="R64">
        <v>-4.4750013569944652E-2</v>
      </c>
      <c r="S64">
        <v>4.6862003489801289E-2</v>
      </c>
    </row>
    <row r="65" spans="1:19" x14ac:dyDescent="0.35">
      <c r="A65" s="19">
        <v>57</v>
      </c>
      <c r="B65" s="50">
        <v>42769</v>
      </c>
      <c r="C65" s="8">
        <f>Returns!C61-'Excess Returns'!C$4</f>
        <v>2.404523168573517E-2</v>
      </c>
      <c r="D65" s="9">
        <f>Returns!D61-'Excess Returns'!D$4</f>
        <v>-2.8671566129220734E-2</v>
      </c>
      <c r="E65" s="9">
        <f>Returns!E61-'Excess Returns'!E$4</f>
        <v>2.9909966520560726E-2</v>
      </c>
      <c r="F65" s="9">
        <f>Returns!F61-'Excess Returns'!F$4</f>
        <v>1.9245933203548823E-2</v>
      </c>
      <c r="G65" s="9">
        <f>Returns!G61-'Excess Returns'!G$4</f>
        <v>1.0208468610010346E-2</v>
      </c>
      <c r="H65" s="9">
        <f>Returns!H61-'Excess Returns'!H$4</f>
        <v>8.5343455280696406E-3</v>
      </c>
      <c r="I65" s="9">
        <f>Returns!I61-'Excess Returns'!I$4</f>
        <v>-5.0111425637033961E-3</v>
      </c>
      <c r="J65" s="9">
        <f>Returns!J61-'Excess Returns'!J$4</f>
        <v>2.232152515140284E-2</v>
      </c>
      <c r="K65" s="9">
        <f>Returns!K61-'Excess Returns'!K$4</f>
        <v>-4.3143781355034728E-3</v>
      </c>
      <c r="L65" s="5">
        <f>Returns!L61-'Excess Returns'!L$4</f>
        <v>7.7679624960540813E-4</v>
      </c>
      <c r="N65">
        <v>2.404523168573517E-2</v>
      </c>
      <c r="O65">
        <v>-2.8671566129220734E-2</v>
      </c>
      <c r="P65">
        <v>2.9909966520560726E-2</v>
      </c>
      <c r="Q65">
        <v>1.9245933203548823E-2</v>
      </c>
      <c r="R65">
        <v>1.0208468610010346E-2</v>
      </c>
      <c r="S65">
        <v>2.404523168573517E-2</v>
      </c>
    </row>
    <row r="66" spans="1:19" x14ac:dyDescent="0.35">
      <c r="A66" s="19">
        <v>58</v>
      </c>
      <c r="B66" s="50">
        <v>42776</v>
      </c>
      <c r="C66" s="8">
        <f>Returns!C62-'Excess Returns'!C$4</f>
        <v>2.0440494930266742E-2</v>
      </c>
      <c r="D66" s="9">
        <f>Returns!D62-'Excess Returns'!D$4</f>
        <v>2.1066220343677736E-2</v>
      </c>
      <c r="E66" s="9">
        <f>Returns!E62-'Excess Returns'!E$4</f>
        <v>-1.9850949799902214E-2</v>
      </c>
      <c r="F66" s="9">
        <f>Returns!F62-'Excess Returns'!F$4</f>
        <v>-7.9019143392087439E-3</v>
      </c>
      <c r="G66" s="9">
        <f>Returns!G62-'Excess Returns'!G$4</f>
        <v>1.4363919922232557E-2</v>
      </c>
      <c r="H66" s="9">
        <f>Returns!H62-'Excess Returns'!H$4</f>
        <v>-9.5800098993997704E-3</v>
      </c>
      <c r="I66" s="9">
        <f>Returns!I62-'Excess Returns'!I$4</f>
        <v>8.5020664233229123E-3</v>
      </c>
      <c r="J66" s="9">
        <f>Returns!J62-'Excess Returns'!J$4</f>
        <v>2.0461851223026625E-2</v>
      </c>
      <c r="K66" s="9">
        <f>Returns!K62-'Excess Returns'!K$4</f>
        <v>-8.2251142288797333E-3</v>
      </c>
      <c r="L66" s="5">
        <f>Returns!L62-'Excess Returns'!L$4</f>
        <v>-3.8286856166981679E-3</v>
      </c>
      <c r="N66">
        <v>2.0440494930266742E-2</v>
      </c>
      <c r="O66">
        <v>2.1066220343677736E-2</v>
      </c>
      <c r="P66">
        <v>-1.9850949799902214E-2</v>
      </c>
      <c r="Q66">
        <v>-7.9019143392087439E-3</v>
      </c>
      <c r="R66">
        <v>1.4363919922232557E-2</v>
      </c>
      <c r="S66">
        <v>2.0440494930266742E-2</v>
      </c>
    </row>
    <row r="67" spans="1:19" x14ac:dyDescent="0.35">
      <c r="A67" s="19">
        <v>59</v>
      </c>
      <c r="B67" s="50">
        <v>42783</v>
      </c>
      <c r="C67" s="8">
        <f>Returns!C63-'Excess Returns'!C$4</f>
        <v>2.9093208223230612E-3</v>
      </c>
      <c r="D67" s="9">
        <f>Returns!D63-'Excess Returns'!D$4</f>
        <v>3.2004633077060626E-3</v>
      </c>
      <c r="E67" s="9">
        <f>Returns!E63-'Excess Returns'!E$4</f>
        <v>4.4418493295974183E-4</v>
      </c>
      <c r="F67" s="9">
        <f>Returns!F63-'Excess Returns'!F$4</f>
        <v>5.6299585388312808E-3</v>
      </c>
      <c r="G67" s="9">
        <f>Returns!G63-'Excess Returns'!G$4</f>
        <v>5.1523499263659298E-3</v>
      </c>
      <c r="H67" s="9">
        <f>Returns!H63-'Excess Returns'!H$4</f>
        <v>3.5081589696065292E-2</v>
      </c>
      <c r="I67" s="9">
        <f>Returns!I63-'Excess Returns'!I$4</f>
        <v>-1.3333354563221295E-2</v>
      </c>
      <c r="J67" s="9">
        <f>Returns!J63-'Excess Returns'!J$4</f>
        <v>-9.8802700784813569E-3</v>
      </c>
      <c r="K67" s="9">
        <f>Returns!K63-'Excess Returns'!K$4</f>
        <v>-6.4392426187928325E-3</v>
      </c>
      <c r="L67" s="5">
        <f>Returns!L63-'Excess Returns'!L$4</f>
        <v>1.4452164984863635E-2</v>
      </c>
      <c r="N67">
        <v>2.9093208223230612E-3</v>
      </c>
      <c r="O67">
        <v>3.2004633077060626E-3</v>
      </c>
      <c r="P67">
        <v>4.4418493295974183E-4</v>
      </c>
      <c r="Q67">
        <v>5.6299585388312808E-3</v>
      </c>
      <c r="R67">
        <v>5.1523499263659298E-3</v>
      </c>
      <c r="S67">
        <v>2.9093208223230612E-3</v>
      </c>
    </row>
    <row r="68" spans="1:19" x14ac:dyDescent="0.35">
      <c r="A68" s="19">
        <v>60</v>
      </c>
      <c r="B68" s="50">
        <v>42790</v>
      </c>
      <c r="C68" s="8">
        <f>Returns!C64-'Excess Returns'!C$4</f>
        <v>1.1870718911705342E-2</v>
      </c>
      <c r="D68" s="9">
        <f>Returns!D64-'Excess Returns'!D$4</f>
        <v>-1.0147037504372167E-2</v>
      </c>
      <c r="E68" s="9">
        <f>Returns!E64-'Excess Returns'!E$4</f>
        <v>-2.7988702022774408E-2</v>
      </c>
      <c r="F68" s="9">
        <f>Returns!F64-'Excess Returns'!F$4</f>
        <v>4.6267070504298086E-3</v>
      </c>
      <c r="G68" s="9">
        <f>Returns!G64-'Excess Returns'!G$4</f>
        <v>-4.3522387642824416E-3</v>
      </c>
      <c r="H68" s="9">
        <f>Returns!H64-'Excess Returns'!H$4</f>
        <v>-8.9644124260404006E-3</v>
      </c>
      <c r="I68" s="9">
        <f>Returns!I64-'Excess Returns'!I$4</f>
        <v>-9.5379067804365648E-3</v>
      </c>
      <c r="J68" s="9">
        <f>Returns!J64-'Excess Returns'!J$4</f>
        <v>-3.1430776864429473E-2</v>
      </c>
      <c r="K68" s="9">
        <f>Returns!K64-'Excess Returns'!K$4</f>
        <v>-7.8273380577985469E-3</v>
      </c>
      <c r="L68" s="5">
        <f>Returns!L64-'Excess Returns'!L$4</f>
        <v>4.8123509371290766E-4</v>
      </c>
      <c r="N68">
        <v>1.1870718911705342E-2</v>
      </c>
      <c r="O68">
        <v>-1.0147037504372167E-2</v>
      </c>
      <c r="P68">
        <v>-2.7988702022774408E-2</v>
      </c>
      <c r="Q68">
        <v>4.6267070504298086E-3</v>
      </c>
      <c r="R68">
        <v>-4.3522387642824416E-3</v>
      </c>
      <c r="S68">
        <v>1.1870718911705342E-2</v>
      </c>
    </row>
    <row r="69" spans="1:19" x14ac:dyDescent="0.35">
      <c r="A69" s="19">
        <v>61</v>
      </c>
      <c r="B69" s="50">
        <v>42797</v>
      </c>
      <c r="C69" s="8">
        <f>Returns!C65-'Excess Returns'!C$4</f>
        <v>-7.788195450865806E-3</v>
      </c>
      <c r="D69" s="9">
        <f>Returns!D65-'Excess Returns'!D$4</f>
        <v>-1.4842646426400314E-3</v>
      </c>
      <c r="E69" s="9">
        <f>Returns!E65-'Excess Returns'!E$4</f>
        <v>2.1780075700976132E-3</v>
      </c>
      <c r="F69" s="9">
        <f>Returns!F65-'Excess Returns'!F$4</f>
        <v>5.1008950993720065E-3</v>
      </c>
      <c r="G69" s="9">
        <f>Returns!G65-'Excess Returns'!G$4</f>
        <v>6.1349184912013474E-3</v>
      </c>
      <c r="H69" s="9">
        <f>Returns!H65-'Excess Returns'!H$4</f>
        <v>-1.6488131222502037E-2</v>
      </c>
      <c r="I69" s="9">
        <f>Returns!I65-'Excess Returns'!I$4</f>
        <v>-6.0827978319753437E-3</v>
      </c>
      <c r="J69" s="9">
        <f>Returns!J65-'Excess Returns'!J$4</f>
        <v>-5.4731680713255113E-2</v>
      </c>
      <c r="K69" s="9">
        <f>Returns!K65-'Excess Returns'!K$4</f>
        <v>-8.8502908562542275E-3</v>
      </c>
      <c r="L69" s="5">
        <f>Returns!L65-'Excess Returns'!L$4</f>
        <v>-5.4699403947020258E-3</v>
      </c>
      <c r="N69">
        <v>-7.788195450865806E-3</v>
      </c>
      <c r="O69">
        <v>-1.4842646426400314E-3</v>
      </c>
      <c r="P69">
        <v>2.1780075700976132E-3</v>
      </c>
      <c r="Q69">
        <v>5.1008950993720065E-3</v>
      </c>
      <c r="R69">
        <v>6.1349184912013474E-3</v>
      </c>
      <c r="S69">
        <v>-7.788195450865806E-3</v>
      </c>
    </row>
    <row r="70" spans="1:19" x14ac:dyDescent="0.35">
      <c r="A70" s="19">
        <v>62</v>
      </c>
      <c r="B70" s="50">
        <v>42804</v>
      </c>
      <c r="C70" s="8">
        <f>Returns!C66-'Excess Returns'!C$4</f>
        <v>8.6187213077086287E-3</v>
      </c>
      <c r="D70" s="9">
        <f>Returns!D66-'Excess Returns'!D$4</f>
        <v>-5.7984315779022301E-3</v>
      </c>
      <c r="E70" s="9">
        <f>Returns!E66-'Excess Returns'!E$4</f>
        <v>2.2133633371265109E-2</v>
      </c>
      <c r="F70" s="9">
        <f>Returns!F66-'Excess Returns'!F$4</f>
        <v>6.9167680641916106E-3</v>
      </c>
      <c r="G70" s="9">
        <f>Returns!G66-'Excess Returns'!G$4</f>
        <v>8.460994174659963E-3</v>
      </c>
      <c r="H70" s="9">
        <f>Returns!H66-'Excess Returns'!H$4</f>
        <v>1.2920797212312067E-2</v>
      </c>
      <c r="I70" s="9">
        <f>Returns!I66-'Excess Returns'!I$4</f>
        <v>3.7820946395860019E-3</v>
      </c>
      <c r="J70" s="9">
        <f>Returns!J66-'Excess Returns'!J$4</f>
        <v>3.0038789843181302E-2</v>
      </c>
      <c r="K70" s="9">
        <f>Returns!K66-'Excess Returns'!K$4</f>
        <v>-4.5535477373283614E-3</v>
      </c>
      <c r="L70" s="5">
        <f>Returns!L66-'Excess Returns'!L$4</f>
        <v>9.4759673809610076E-3</v>
      </c>
      <c r="N70">
        <v>8.6187213077086287E-3</v>
      </c>
      <c r="O70">
        <v>-5.7984315779022301E-3</v>
      </c>
      <c r="P70">
        <v>2.2133633371265109E-2</v>
      </c>
      <c r="Q70">
        <v>6.9167680641916106E-3</v>
      </c>
      <c r="R70">
        <v>8.460994174659963E-3</v>
      </c>
      <c r="S70">
        <v>8.6187213077086287E-3</v>
      </c>
    </row>
    <row r="71" spans="1:19" x14ac:dyDescent="0.35">
      <c r="A71" s="19">
        <v>63</v>
      </c>
      <c r="B71" s="50">
        <v>42811</v>
      </c>
      <c r="C71" s="8">
        <f>Returns!C67-'Excess Returns'!C$4</f>
        <v>-4.1376173283157354E-3</v>
      </c>
      <c r="D71" s="9">
        <f>Returns!D67-'Excess Returns'!D$4</f>
        <v>-1.3393214333704957E-2</v>
      </c>
      <c r="E71" s="9">
        <f>Returns!E67-'Excess Returns'!E$4</f>
        <v>-2.2781681181717511E-2</v>
      </c>
      <c r="F71" s="9">
        <f>Returns!F67-'Excess Returns'!F$4</f>
        <v>-8.9543203810243874E-3</v>
      </c>
      <c r="G71" s="9">
        <f>Returns!G67-'Excess Returns'!G$4</f>
        <v>-4.0961125815234929E-2</v>
      </c>
      <c r="H71" s="9">
        <f>Returns!H67-'Excess Returns'!H$4</f>
        <v>-1.0409242394519715E-2</v>
      </c>
      <c r="I71" s="9">
        <f>Returns!I67-'Excess Returns'!I$4</f>
        <v>-1.6494921609691189E-2</v>
      </c>
      <c r="J71" s="9">
        <f>Returns!J67-'Excess Returns'!J$4</f>
        <v>-2.3001064550608536E-2</v>
      </c>
      <c r="K71" s="9">
        <f>Returns!K67-'Excess Returns'!K$4</f>
        <v>-6.6557583808750211E-3</v>
      </c>
      <c r="L71" s="5">
        <f>Returns!L67-'Excess Returns'!L$4</f>
        <v>-2.1165009765545629E-2</v>
      </c>
      <c r="N71">
        <v>-4.1376173283157354E-3</v>
      </c>
      <c r="O71">
        <v>-1.3393214333704957E-2</v>
      </c>
      <c r="P71">
        <v>-2.2781681181717511E-2</v>
      </c>
      <c r="Q71">
        <v>-8.9543203810243874E-3</v>
      </c>
      <c r="R71">
        <v>-4.0961125815234929E-2</v>
      </c>
      <c r="S71">
        <v>-4.1376173283157354E-3</v>
      </c>
    </row>
    <row r="72" spans="1:19" x14ac:dyDescent="0.35">
      <c r="A72" s="19">
        <v>64</v>
      </c>
      <c r="B72" s="50">
        <v>42818</v>
      </c>
      <c r="C72" s="8">
        <f>Returns!C68-'Excess Returns'!C$4</f>
        <v>1.5363623853665659E-2</v>
      </c>
      <c r="D72" s="9">
        <f>Returns!D68-'Excess Returns'!D$4</f>
        <v>2.7314261773784321E-2</v>
      </c>
      <c r="E72" s="9">
        <f>Returns!E68-'Excess Returns'!E$4</f>
        <v>3.7954600252312641E-2</v>
      </c>
      <c r="F72" s="9">
        <f>Returns!F68-'Excess Returns'!F$4</f>
        <v>1.4767706667401124E-2</v>
      </c>
      <c r="G72" s="9">
        <f>Returns!G68-'Excess Returns'!G$4</f>
        <v>1.337267512231036E-2</v>
      </c>
      <c r="H72" s="9">
        <f>Returns!H68-'Excess Returns'!H$4</f>
        <v>-1.4136422172441323E-2</v>
      </c>
      <c r="I72" s="9">
        <f>Returns!I68-'Excess Returns'!I$4</f>
        <v>3.5494139973928042E-3</v>
      </c>
      <c r="J72" s="9">
        <f>Returns!J68-'Excess Returns'!J$4</f>
        <v>1.6412474939911936E-3</v>
      </c>
      <c r="K72" s="9">
        <f>Returns!K68-'Excess Returns'!K$4</f>
        <v>7.4626241890520589E-3</v>
      </c>
      <c r="L72" s="5">
        <f>Returns!L68-'Excess Returns'!L$4</f>
        <v>2.6237055508890631E-4</v>
      </c>
      <c r="N72">
        <v>1.5363623853665659E-2</v>
      </c>
      <c r="O72">
        <v>2.7314261773784321E-2</v>
      </c>
      <c r="P72">
        <v>3.7954600252312641E-2</v>
      </c>
      <c r="Q72">
        <v>1.4767706667401124E-2</v>
      </c>
      <c r="R72">
        <v>1.337267512231036E-2</v>
      </c>
      <c r="S72">
        <v>1.5363623853665659E-2</v>
      </c>
    </row>
    <row r="73" spans="1:19" x14ac:dyDescent="0.35">
      <c r="A73" s="19">
        <v>65</v>
      </c>
      <c r="B73" s="50">
        <v>42825</v>
      </c>
      <c r="C73" s="8">
        <f>Returns!C69-'Excess Returns'!C$4</f>
        <v>-7.6486276030656728E-3</v>
      </c>
      <c r="D73" s="9">
        <f>Returns!D69-'Excess Returns'!D$4</f>
        <v>1.843701138141212E-2</v>
      </c>
      <c r="E73" s="9">
        <f>Returns!E69-'Excess Returns'!E$4</f>
        <v>-3.4574786371030335E-2</v>
      </c>
      <c r="F73" s="9">
        <f>Returns!F69-'Excess Returns'!F$4</f>
        <v>-1.4408343505111072E-2</v>
      </c>
      <c r="G73" s="9">
        <f>Returns!G69-'Excess Returns'!G$4</f>
        <v>-7.8729216543282007E-3</v>
      </c>
      <c r="H73" s="9">
        <f>Returns!H69-'Excess Returns'!H$4</f>
        <v>-1.53081488383191E-2</v>
      </c>
      <c r="I73" s="9">
        <f>Returns!I69-'Excess Returns'!I$4</f>
        <v>1.2182167959050702E-2</v>
      </c>
      <c r="J73" s="9">
        <f>Returns!J69-'Excess Returns'!J$4</f>
        <v>-2.0801740091210542E-2</v>
      </c>
      <c r="K73" s="9">
        <f>Returns!K69-'Excess Returns'!K$4</f>
        <v>1.9763083656768751E-2</v>
      </c>
      <c r="L73" s="5">
        <f>Returns!L69-'Excess Returns'!L$4</f>
        <v>-3.0546075664843603E-2</v>
      </c>
      <c r="N73">
        <v>-7.6486276030656728E-3</v>
      </c>
      <c r="O73">
        <v>1.843701138141212E-2</v>
      </c>
      <c r="P73">
        <v>-3.4574786371030335E-2</v>
      </c>
      <c r="Q73">
        <v>-1.4408343505111072E-2</v>
      </c>
      <c r="R73">
        <v>-7.8729216543282007E-3</v>
      </c>
      <c r="S73">
        <v>-7.6486276030656728E-3</v>
      </c>
    </row>
    <row r="74" spans="1:19" x14ac:dyDescent="0.35">
      <c r="A74" s="19">
        <v>66</v>
      </c>
      <c r="B74" s="50">
        <v>42832</v>
      </c>
      <c r="C74" s="8">
        <f>Returns!C70-'Excess Returns'!C$4</f>
        <v>-2.410606866826763E-2</v>
      </c>
      <c r="D74" s="9">
        <f>Returns!D70-'Excess Returns'!D$4</f>
        <v>-2.1557851410755818E-2</v>
      </c>
      <c r="E74" s="9">
        <f>Returns!E70-'Excess Returns'!E$4</f>
        <v>-1.0684477353398024E-2</v>
      </c>
      <c r="F74" s="9">
        <f>Returns!F70-'Excess Returns'!F$4</f>
        <v>-1.8351989075765098E-2</v>
      </c>
      <c r="G74" s="9">
        <f>Returns!G70-'Excess Returns'!G$4</f>
        <v>-8.7416635123639709E-3</v>
      </c>
      <c r="H74" s="9">
        <f>Returns!H70-'Excess Returns'!H$4</f>
        <v>1.3393178831772545E-2</v>
      </c>
      <c r="I74" s="9">
        <f>Returns!I70-'Excess Returns'!I$4</f>
        <v>-2.6306506418082215E-2</v>
      </c>
      <c r="J74" s="9">
        <f>Returns!J70-'Excess Returns'!J$4</f>
        <v>-1.8623471811047745E-2</v>
      </c>
      <c r="K74" s="9">
        <f>Returns!K70-'Excess Returns'!K$4</f>
        <v>-2.6743375463918438E-2</v>
      </c>
      <c r="L74" s="5">
        <f>Returns!L70-'Excess Returns'!L$4</f>
        <v>1.586446771787914E-3</v>
      </c>
      <c r="N74">
        <v>-2.410606866826763E-2</v>
      </c>
      <c r="O74">
        <v>-2.1557851410755818E-2</v>
      </c>
      <c r="P74">
        <v>-1.0684477353398024E-2</v>
      </c>
      <c r="Q74">
        <v>-1.8351989075765098E-2</v>
      </c>
      <c r="R74">
        <v>-8.7416635123639709E-3</v>
      </c>
      <c r="S74">
        <v>-2.410606866826763E-2</v>
      </c>
    </row>
    <row r="75" spans="1:19" x14ac:dyDescent="0.35">
      <c r="A75" s="19">
        <v>67</v>
      </c>
      <c r="B75" s="50">
        <v>42839</v>
      </c>
      <c r="C75" s="8">
        <f>Returns!C71-'Excess Returns'!C$4</f>
        <v>4.0352316069851247E-3</v>
      </c>
      <c r="D75" s="9">
        <f>Returns!D71-'Excess Returns'!D$4</f>
        <v>1.3175689267201687E-2</v>
      </c>
      <c r="E75" s="9">
        <f>Returns!E71-'Excess Returns'!E$4</f>
        <v>-1.7212746465574871E-2</v>
      </c>
      <c r="F75" s="9">
        <f>Returns!F71-'Excess Returns'!F$4</f>
        <v>2.5484795666923563E-2</v>
      </c>
      <c r="G75" s="9">
        <f>Returns!G71-'Excess Returns'!G$4</f>
        <v>1.8218029693558044E-2</v>
      </c>
      <c r="H75" s="9">
        <f>Returns!H71-'Excess Returns'!H$4</f>
        <v>-6.7120998292728249E-3</v>
      </c>
      <c r="I75" s="9">
        <f>Returns!I71-'Excess Returns'!I$4</f>
        <v>1.8679957273704043E-2</v>
      </c>
      <c r="J75" s="9">
        <f>Returns!J71-'Excess Returns'!J$4</f>
        <v>3.0165025373601582E-2</v>
      </c>
      <c r="K75" s="9">
        <f>Returns!K71-'Excess Returns'!K$4</f>
        <v>1.0450727205710334E-2</v>
      </c>
      <c r="L75" s="5">
        <f>Returns!L71-'Excess Returns'!L$4</f>
        <v>-3.9093732617714438E-4</v>
      </c>
      <c r="N75">
        <v>4.0352316069851247E-3</v>
      </c>
      <c r="O75">
        <v>1.3175689267201687E-2</v>
      </c>
      <c r="P75">
        <v>-1.7212746465574871E-2</v>
      </c>
      <c r="Q75">
        <v>2.5484795666923563E-2</v>
      </c>
      <c r="R75">
        <v>1.8218029693558044E-2</v>
      </c>
      <c r="S75">
        <v>4.0352316069851247E-3</v>
      </c>
    </row>
    <row r="76" spans="1:19" x14ac:dyDescent="0.35">
      <c r="A76" s="19">
        <v>68</v>
      </c>
      <c r="B76" s="50">
        <v>42846</v>
      </c>
      <c r="C76" s="8">
        <f>Returns!C72-'Excess Returns'!C$4</f>
        <v>3.6620856517462766E-3</v>
      </c>
      <c r="D76" s="9">
        <f>Returns!D72-'Excess Returns'!D$4</f>
        <v>1.1639548974114124E-2</v>
      </c>
      <c r="E76" s="9">
        <f>Returns!E72-'Excess Returns'!E$4</f>
        <v>7.596170154789457E-2</v>
      </c>
      <c r="F76" s="9">
        <f>Returns!F72-'Excess Returns'!F$4</f>
        <v>2.1096785161984676E-2</v>
      </c>
      <c r="G76" s="9">
        <f>Returns!G72-'Excess Returns'!G$4</f>
        <v>3.44922511560928E-2</v>
      </c>
      <c r="H76" s="9">
        <f>Returns!H72-'Excess Returns'!H$4</f>
        <v>-3.8988410938625755E-2</v>
      </c>
      <c r="I76" s="9">
        <f>Returns!I72-'Excess Returns'!I$4</f>
        <v>3.6778748301392473E-2</v>
      </c>
      <c r="J76" s="9">
        <f>Returns!J72-'Excess Returns'!J$4</f>
        <v>4.5692534199921822E-2</v>
      </c>
      <c r="K76" s="9">
        <f>Returns!K72-'Excess Returns'!K$4</f>
        <v>3.2261709593463965E-2</v>
      </c>
      <c r="L76" s="5">
        <f>Returns!L72-'Excess Returns'!L$4</f>
        <v>-1.3587455767343277E-2</v>
      </c>
      <c r="N76">
        <v>3.6620856517462766E-3</v>
      </c>
      <c r="O76">
        <v>1.1639548974114124E-2</v>
      </c>
      <c r="P76">
        <v>7.596170154789457E-2</v>
      </c>
      <c r="Q76">
        <v>2.1096785161984676E-2</v>
      </c>
      <c r="R76">
        <v>3.44922511560928E-2</v>
      </c>
      <c r="S76">
        <v>3.6620856517462766E-3</v>
      </c>
    </row>
    <row r="77" spans="1:19" x14ac:dyDescent="0.35">
      <c r="A77" s="19">
        <v>69</v>
      </c>
      <c r="B77" s="50">
        <v>42853</v>
      </c>
      <c r="C77" s="8">
        <f>Returns!C73-'Excess Returns'!C$4</f>
        <v>1.3105105908872396E-2</v>
      </c>
      <c r="D77" s="9">
        <f>Returns!D73-'Excess Returns'!D$4</f>
        <v>1.4346864181107028E-2</v>
      </c>
      <c r="E77" s="9">
        <f>Returns!E73-'Excess Returns'!E$4</f>
        <v>2.1912872268544523E-2</v>
      </c>
      <c r="F77" s="9">
        <f>Returns!F73-'Excess Returns'!F$4</f>
        <v>1.5439918239135901E-2</v>
      </c>
      <c r="G77" s="9">
        <f>Returns!G73-'Excess Returns'!G$4</f>
        <v>6.0091690929524454E-2</v>
      </c>
      <c r="H77" s="9">
        <f>Returns!H73-'Excess Returns'!H$4</f>
        <v>-1.9455726914086743E-2</v>
      </c>
      <c r="I77" s="9">
        <f>Returns!I73-'Excess Returns'!I$4</f>
        <v>-3.7599498186871194E-2</v>
      </c>
      <c r="J77" s="9">
        <f>Returns!J73-'Excess Returns'!J$4</f>
        <v>-0.1340650118989507</v>
      </c>
      <c r="K77" s="9">
        <f>Returns!K73-'Excess Returns'!K$4</f>
        <v>-8.4432256526888794E-2</v>
      </c>
      <c r="L77" s="5">
        <f>Returns!L73-'Excess Returns'!L$4</f>
        <v>-5.1152997263908741E-2</v>
      </c>
      <c r="N77">
        <v>1.3105105908872396E-2</v>
      </c>
      <c r="O77">
        <v>1.4346864181107028E-2</v>
      </c>
      <c r="P77">
        <v>2.1912872268544523E-2</v>
      </c>
      <c r="Q77">
        <v>1.5439918239135901E-2</v>
      </c>
      <c r="R77">
        <v>6.0091690929524454E-2</v>
      </c>
      <c r="S77">
        <v>1.3105105908872396E-2</v>
      </c>
    </row>
    <row r="78" spans="1:19" x14ac:dyDescent="0.35">
      <c r="A78" s="19">
        <v>70</v>
      </c>
      <c r="B78" s="50">
        <v>42860</v>
      </c>
      <c r="C78" s="8">
        <f>Returns!C74-'Excess Returns'!C$4</f>
        <v>4.3626705231511416E-2</v>
      </c>
      <c r="D78" s="9">
        <f>Returns!D74-'Excess Returns'!D$4</f>
        <v>4.4141141577369175E-3</v>
      </c>
      <c r="E78" s="9">
        <f>Returns!E74-'Excess Returns'!E$4</f>
        <v>3.2066379861240947E-3</v>
      </c>
      <c r="F78" s="9">
        <f>Returns!F74-'Excess Returns'!F$4</f>
        <v>-1.1047044734872042E-2</v>
      </c>
      <c r="G78" s="9">
        <f>Returns!G74-'Excess Returns'!G$4</f>
        <v>-4.6482440660471133E-3</v>
      </c>
      <c r="H78" s="9">
        <f>Returns!H74-'Excess Returns'!H$4</f>
        <v>6.6331597187047975E-4</v>
      </c>
      <c r="I78" s="9">
        <f>Returns!I74-'Excess Returns'!I$4</f>
        <v>2.0805574630335895E-2</v>
      </c>
      <c r="J78" s="9">
        <f>Returns!J74-'Excess Returns'!J$4</f>
        <v>-1.4281132558833709E-2</v>
      </c>
      <c r="K78" s="9">
        <f>Returns!K74-'Excess Returns'!K$4</f>
        <v>-1.3555193179923784E-4</v>
      </c>
      <c r="L78" s="5">
        <f>Returns!L74-'Excess Returns'!L$4</f>
        <v>8.8741935701479938E-3</v>
      </c>
      <c r="N78">
        <v>4.3626705231511416E-2</v>
      </c>
      <c r="O78">
        <v>4.4141141577369175E-3</v>
      </c>
      <c r="P78">
        <v>3.2066379861240947E-3</v>
      </c>
      <c r="Q78">
        <v>-1.1047044734872042E-2</v>
      </c>
      <c r="R78">
        <v>-4.6482440660471133E-3</v>
      </c>
      <c r="S78">
        <v>4.3626705231511416E-2</v>
      </c>
    </row>
    <row r="79" spans="1:19" x14ac:dyDescent="0.35">
      <c r="A79" s="19">
        <v>71</v>
      </c>
      <c r="B79" s="50">
        <v>42867</v>
      </c>
      <c r="C79" s="8">
        <f>Returns!C75-'Excess Returns'!C$4</f>
        <v>-1.0853137049448397E-2</v>
      </c>
      <c r="D79" s="9">
        <f>Returns!D75-'Excess Returns'!D$4</f>
        <v>5.11487597786601E-3</v>
      </c>
      <c r="E79" s="9">
        <f>Returns!E75-'Excess Returns'!E$4</f>
        <v>-2.3039173373423809E-2</v>
      </c>
      <c r="F79" s="9">
        <f>Returns!F75-'Excess Returns'!F$4</f>
        <v>-2.1652435753834076E-2</v>
      </c>
      <c r="G79" s="9">
        <f>Returns!G75-'Excess Returns'!G$4</f>
        <v>-3.8967524070237809E-3</v>
      </c>
      <c r="H79" s="9">
        <f>Returns!H75-'Excess Returns'!H$4</f>
        <v>-2.3908666036654064E-2</v>
      </c>
      <c r="I79" s="9">
        <f>Returns!I75-'Excess Returns'!I$4</f>
        <v>-1.9353802251806482E-2</v>
      </c>
      <c r="J79" s="9">
        <f>Returns!J75-'Excess Returns'!J$4</f>
        <v>-2.8878473006302883E-3</v>
      </c>
      <c r="K79" s="9">
        <f>Returns!K75-'Excess Returns'!K$4</f>
        <v>-3.3608788271471395E-2</v>
      </c>
      <c r="L79" s="5">
        <f>Returns!L75-'Excess Returns'!L$4</f>
        <v>-1.5204168848462461E-2</v>
      </c>
      <c r="N79">
        <v>-1.0853137049448397E-2</v>
      </c>
      <c r="O79">
        <v>5.11487597786601E-3</v>
      </c>
      <c r="P79">
        <v>-2.3039173373423809E-2</v>
      </c>
      <c r="Q79">
        <v>-2.1652435753834076E-2</v>
      </c>
      <c r="R79">
        <v>-3.8967524070237809E-3</v>
      </c>
      <c r="S79">
        <v>-1.0853137049448397E-2</v>
      </c>
    </row>
    <row r="80" spans="1:19" x14ac:dyDescent="0.35">
      <c r="A80" s="19">
        <v>72</v>
      </c>
      <c r="B80" s="50">
        <v>42874</v>
      </c>
      <c r="C80" s="8">
        <f>Returns!C76-'Excess Returns'!C$4</f>
        <v>2.9101596085339939E-3</v>
      </c>
      <c r="D80" s="9">
        <f>Returns!D76-'Excess Returns'!D$4</f>
        <v>2.9463485282146464E-2</v>
      </c>
      <c r="E80" s="9">
        <f>Returns!E76-'Excess Returns'!E$4</f>
        <v>4.1162511373022508E-2</v>
      </c>
      <c r="F80" s="9">
        <f>Returns!F76-'Excess Returns'!F$4</f>
        <v>2.3042095749247357E-2</v>
      </c>
      <c r="G80" s="9">
        <f>Returns!G76-'Excess Returns'!G$4</f>
        <v>3.7869257493555041E-2</v>
      </c>
      <c r="H80" s="9">
        <f>Returns!H76-'Excess Returns'!H$4</f>
        <v>3.5932520798405945E-3</v>
      </c>
      <c r="I80" s="9">
        <f>Returns!I76-'Excess Returns'!I$4</f>
        <v>3.8067817833116017E-2</v>
      </c>
      <c r="J80" s="9">
        <f>Returns!J76-'Excess Returns'!J$4</f>
        <v>4.8841401591867395E-2</v>
      </c>
      <c r="K80" s="9">
        <f>Returns!K76-'Excess Returns'!K$4</f>
        <v>4.8713008130153529E-2</v>
      </c>
      <c r="L80" s="5">
        <f>Returns!L76-'Excess Returns'!L$4</f>
        <v>4.9757971235088981E-3</v>
      </c>
      <c r="N80">
        <v>2.9101596085339939E-3</v>
      </c>
      <c r="O80">
        <v>2.9463485282146464E-2</v>
      </c>
      <c r="P80">
        <v>4.1162511373022508E-2</v>
      </c>
      <c r="Q80">
        <v>2.3042095749247357E-2</v>
      </c>
      <c r="R80">
        <v>3.7869257493555041E-2</v>
      </c>
      <c r="S80">
        <v>2.9101596085339939E-3</v>
      </c>
    </row>
    <row r="81" spans="1:19" x14ac:dyDescent="0.35">
      <c r="A81" s="19">
        <v>73</v>
      </c>
      <c r="B81" s="50">
        <v>42881</v>
      </c>
      <c r="C81" s="8">
        <f>Returns!C77-'Excess Returns'!C$4</f>
        <v>-1.0265410469756354E-2</v>
      </c>
      <c r="D81" s="9">
        <f>Returns!D77-'Excess Returns'!D$4</f>
        <v>-3.7068773715810883E-3</v>
      </c>
      <c r="E81" s="9">
        <f>Returns!E77-'Excess Returns'!E$4</f>
        <v>-5.3313904157622771E-3</v>
      </c>
      <c r="F81" s="9">
        <f>Returns!F77-'Excess Returns'!F$4</f>
        <v>-8.4966737501120711E-3</v>
      </c>
      <c r="G81" s="9">
        <f>Returns!G77-'Excess Returns'!G$4</f>
        <v>-6.18475470946106E-3</v>
      </c>
      <c r="H81" s="9">
        <f>Returns!H77-'Excess Returns'!H$4</f>
        <v>2.3756021106540078E-2</v>
      </c>
      <c r="I81" s="9">
        <f>Returns!I77-'Excess Returns'!I$4</f>
        <v>2.7986125552974805E-2</v>
      </c>
      <c r="J81" s="9">
        <f>Returns!J77-'Excess Returns'!J$4</f>
        <v>2.0641907040816525E-2</v>
      </c>
      <c r="K81" s="9">
        <f>Returns!K77-'Excess Returns'!K$4</f>
        <v>3.0796366255310032E-2</v>
      </c>
      <c r="L81" s="5">
        <f>Returns!L77-'Excess Returns'!L$4</f>
        <v>1.4226968061509936E-2</v>
      </c>
      <c r="N81">
        <v>-1.0265410469756354E-2</v>
      </c>
      <c r="O81">
        <v>-3.7068773715810883E-3</v>
      </c>
      <c r="P81">
        <v>-5.3313904157622771E-3</v>
      </c>
      <c r="Q81">
        <v>-8.4966737501120711E-3</v>
      </c>
      <c r="R81">
        <v>-6.18475470946106E-3</v>
      </c>
      <c r="S81">
        <v>-1.0265410469756354E-2</v>
      </c>
    </row>
    <row r="82" spans="1:19" x14ac:dyDescent="0.35">
      <c r="A82" s="19">
        <v>74</v>
      </c>
      <c r="B82" s="50">
        <v>42888</v>
      </c>
      <c r="C82" s="8">
        <f>Returns!C78-'Excess Returns'!C$4</f>
        <v>5.9758253225527655E-3</v>
      </c>
      <c r="D82" s="9">
        <f>Returns!D78-'Excess Returns'!D$4</f>
        <v>7.9851827544135476E-3</v>
      </c>
      <c r="E82" s="9">
        <f>Returns!E78-'Excess Returns'!E$4</f>
        <v>1.2612435922742245E-2</v>
      </c>
      <c r="F82" s="9">
        <f>Returns!F78-'Excess Returns'!F$4</f>
        <v>1.5105905513550332E-2</v>
      </c>
      <c r="G82" s="9">
        <f>Returns!G78-'Excess Returns'!G$4</f>
        <v>1.3369450647416254E-2</v>
      </c>
      <c r="H82" s="9">
        <f>Returns!H78-'Excess Returns'!H$4</f>
        <v>-9.2876289866117567E-3</v>
      </c>
      <c r="I82" s="9">
        <f>Returns!I78-'Excess Returns'!I$4</f>
        <v>-2.1645594524873996E-2</v>
      </c>
      <c r="J82" s="9">
        <f>Returns!J78-'Excess Returns'!J$4</f>
        <v>4.0500058169198449E-4</v>
      </c>
      <c r="K82" s="9">
        <f>Returns!K78-'Excess Returns'!K$4</f>
        <v>-3.2494747650581683E-2</v>
      </c>
      <c r="L82" s="5">
        <f>Returns!L78-'Excess Returns'!L$4</f>
        <v>-1.1939597378578682E-2</v>
      </c>
      <c r="N82">
        <v>5.9758253225527655E-3</v>
      </c>
      <c r="O82">
        <v>7.9851827544135476E-3</v>
      </c>
      <c r="P82">
        <v>1.2612435922742245E-2</v>
      </c>
      <c r="Q82">
        <v>1.5105905513550332E-2</v>
      </c>
      <c r="R82">
        <v>1.3369450647416254E-2</v>
      </c>
      <c r="S82">
        <v>5.9758253225527655E-3</v>
      </c>
    </row>
    <row r="83" spans="1:19" x14ac:dyDescent="0.35">
      <c r="A83" s="19">
        <v>75</v>
      </c>
      <c r="B83" s="50">
        <v>42895</v>
      </c>
      <c r="C83" s="8">
        <f>Returns!C79-'Excess Returns'!C$4</f>
        <v>-7.7306598782150862E-2</v>
      </c>
      <c r="D83" s="9">
        <f>Returns!D79-'Excess Returns'!D$4</f>
        <v>-5.2995980975049553E-2</v>
      </c>
      <c r="E83" s="9">
        <f>Returns!E79-'Excess Returns'!E$4</f>
        <v>-9.3927722529891317E-2</v>
      </c>
      <c r="F83" s="9">
        <f>Returns!F79-'Excess Returns'!F$4</f>
        <v>-3.7914268781751213E-2</v>
      </c>
      <c r="G83" s="9">
        <f>Returns!G79-'Excess Returns'!G$4</f>
        <v>-4.6201636314165843E-2</v>
      </c>
      <c r="H83" s="9">
        <f>Returns!H79-'Excess Returns'!H$4</f>
        <v>7.3118171120252207E-3</v>
      </c>
      <c r="I83" s="9">
        <f>Returns!I79-'Excess Returns'!I$4</f>
        <v>7.927293630463017E-3</v>
      </c>
      <c r="J83" s="9">
        <f>Returns!J79-'Excess Returns'!J$4</f>
        <v>-7.027456647002614E-2</v>
      </c>
      <c r="K83" s="9">
        <f>Returns!K79-'Excess Returns'!K$4</f>
        <v>-3.7128747112473008E-3</v>
      </c>
      <c r="L83" s="5">
        <f>Returns!L79-'Excess Returns'!L$4</f>
        <v>6.4172219197060195E-3</v>
      </c>
      <c r="N83">
        <v>-7.7306598782150862E-2</v>
      </c>
      <c r="O83">
        <v>-5.2995980975049553E-2</v>
      </c>
      <c r="P83">
        <v>-9.3927722529891317E-2</v>
      </c>
      <c r="Q83">
        <v>-3.7914268781751213E-2</v>
      </c>
      <c r="R83">
        <v>-4.6201636314165843E-2</v>
      </c>
      <c r="S83">
        <v>-7.7306598782150862E-2</v>
      </c>
    </row>
    <row r="84" spans="1:19" x14ac:dyDescent="0.35">
      <c r="A84" s="19">
        <v>76</v>
      </c>
      <c r="B84" s="50">
        <v>42902</v>
      </c>
      <c r="C84" s="8">
        <f>Returns!C80-'Excess Returns'!C$4</f>
        <v>3.4730865579169655E-3</v>
      </c>
      <c r="D84" s="9">
        <f>Returns!D80-'Excess Returns'!D$4</f>
        <v>3.1496142435648189E-2</v>
      </c>
      <c r="E84" s="9">
        <f>Returns!E80-'Excess Returns'!E$4</f>
        <v>1.5451538734032676E-2</v>
      </c>
      <c r="F84" s="9">
        <f>Returns!F80-'Excess Returns'!F$4</f>
        <v>1.8084840795252646E-2</v>
      </c>
      <c r="G84" s="9">
        <f>Returns!G80-'Excess Returns'!G$4</f>
        <v>1.205330835639349E-2</v>
      </c>
      <c r="H84" s="9">
        <f>Returns!H80-'Excess Returns'!H$4</f>
        <v>-2.8889668404597071E-2</v>
      </c>
      <c r="I84" s="9">
        <f>Returns!I80-'Excess Returns'!I$4</f>
        <v>-4.1080035403903717E-2</v>
      </c>
      <c r="J84" s="9">
        <f>Returns!J80-'Excess Returns'!J$4</f>
        <v>-4.1859939657805855E-3</v>
      </c>
      <c r="K84" s="9">
        <f>Returns!K80-'Excess Returns'!K$4</f>
        <v>-1.8867924639684633E-2</v>
      </c>
      <c r="L84" s="5">
        <f>Returns!L80-'Excess Returns'!L$4</f>
        <v>-2.1611453376824356E-2</v>
      </c>
      <c r="N84">
        <v>3.4730865579169655E-3</v>
      </c>
      <c r="O84">
        <v>3.1496142435648189E-2</v>
      </c>
      <c r="P84">
        <v>1.5451538734032676E-2</v>
      </c>
      <c r="Q84">
        <v>1.8084840795252646E-2</v>
      </c>
      <c r="R84">
        <v>1.205330835639349E-2</v>
      </c>
      <c r="S84">
        <v>3.4730865579169655E-3</v>
      </c>
    </row>
    <row r="85" spans="1:19" x14ac:dyDescent="0.35">
      <c r="A85" s="19">
        <v>77</v>
      </c>
      <c r="B85" s="50">
        <v>42909</v>
      </c>
      <c r="C85" s="8">
        <f>Returns!C81-'Excess Returns'!C$4</f>
        <v>-1.9251810036556911E-2</v>
      </c>
      <c r="D85" s="9">
        <f>Returns!D81-'Excess Returns'!D$4</f>
        <v>-3.195423768720957E-2</v>
      </c>
      <c r="E85" s="9">
        <f>Returns!E81-'Excess Returns'!E$4</f>
        <v>-3.644344327536557E-2</v>
      </c>
      <c r="F85" s="9">
        <f>Returns!F81-'Excess Returns'!F$4</f>
        <v>-2.116711168252762E-2</v>
      </c>
      <c r="G85" s="9">
        <f>Returns!G81-'Excess Returns'!G$4</f>
        <v>-4.5438722224861956E-2</v>
      </c>
      <c r="H85" s="9">
        <f>Returns!H81-'Excess Returns'!H$4</f>
        <v>-2.4871318003035325E-2</v>
      </c>
      <c r="I85" s="9">
        <f>Returns!I81-'Excess Returns'!I$4</f>
        <v>-3.136721085021342E-2</v>
      </c>
      <c r="J85" s="9">
        <f>Returns!J81-'Excess Returns'!J$4</f>
        <v>4.4385252418128567E-3</v>
      </c>
      <c r="K85" s="9">
        <f>Returns!K81-'Excess Returns'!K$4</f>
        <v>-1.5399158471730732E-3</v>
      </c>
      <c r="L85" s="5">
        <f>Returns!L81-'Excess Returns'!L$4</f>
        <v>-1.505375444254178E-2</v>
      </c>
      <c r="N85">
        <v>-1.9251810036556911E-2</v>
      </c>
      <c r="O85">
        <v>-3.195423768720957E-2</v>
      </c>
      <c r="P85">
        <v>-3.644344327536557E-2</v>
      </c>
      <c r="Q85">
        <v>-2.116711168252762E-2</v>
      </c>
      <c r="R85">
        <v>-4.5438722224861956E-2</v>
      </c>
      <c r="S85">
        <v>-1.9251810036556911E-2</v>
      </c>
    </row>
    <row r="86" spans="1:19" x14ac:dyDescent="0.35">
      <c r="A86" s="19">
        <v>78</v>
      </c>
      <c r="B86" s="50">
        <v>42916</v>
      </c>
      <c r="C86" s="8">
        <f>Returns!C82-'Excess Returns'!C$4</f>
        <v>-1.2404892658046361E-2</v>
      </c>
      <c r="D86" s="9">
        <f>Returns!D82-'Excess Returns'!D$4</f>
        <v>-1.7408341593398238E-2</v>
      </c>
      <c r="E86" s="9">
        <f>Returns!E82-'Excess Returns'!E$4</f>
        <v>-3.0880951095020728E-2</v>
      </c>
      <c r="F86" s="9">
        <f>Returns!F82-'Excess Returns'!F$4</f>
        <v>-2.0470004960699978E-2</v>
      </c>
      <c r="G86" s="9">
        <f>Returns!G82-'Excess Returns'!G$4</f>
        <v>-1.5677819926945717E-2</v>
      </c>
      <c r="H86" s="9">
        <f>Returns!H82-'Excess Returns'!H$4</f>
        <v>-2.2627570227737256E-2</v>
      </c>
      <c r="I86" s="9">
        <f>Returns!I82-'Excess Returns'!I$4</f>
        <v>-2.0290893002537343E-2</v>
      </c>
      <c r="J86" s="9">
        <f>Returns!J82-'Excess Returns'!J$4</f>
        <v>-1.9014763790997646E-2</v>
      </c>
      <c r="K86" s="9">
        <f>Returns!K82-'Excess Returns'!K$4</f>
        <v>-1.7006834697101503E-2</v>
      </c>
      <c r="L86" s="5">
        <f>Returns!L82-'Excess Returns'!L$4</f>
        <v>-1.4139955653618041E-2</v>
      </c>
      <c r="N86">
        <v>-1.2404892658046361E-2</v>
      </c>
      <c r="O86">
        <v>-1.7408341593398238E-2</v>
      </c>
      <c r="P86">
        <v>-3.0880951095020728E-2</v>
      </c>
      <c r="Q86">
        <v>-2.0470004960699978E-2</v>
      </c>
      <c r="R86">
        <v>-1.5677819926945717E-2</v>
      </c>
      <c r="S86">
        <v>-1.2404892658046361E-2</v>
      </c>
    </row>
    <row r="87" spans="1:19" x14ac:dyDescent="0.35">
      <c r="A87" s="19">
        <v>79</v>
      </c>
      <c r="B87" s="50">
        <v>42923</v>
      </c>
      <c r="C87" s="8">
        <f>Returns!C83-'Excess Returns'!C$4</f>
        <v>2.8931309034874765E-2</v>
      </c>
      <c r="D87" s="9">
        <f>Returns!D83-'Excess Returns'!D$4</f>
        <v>2.9821231219325707E-2</v>
      </c>
      <c r="E87" s="9">
        <f>Returns!E83-'Excess Returns'!E$4</f>
        <v>7.3642472904556625E-2</v>
      </c>
      <c r="F87" s="9">
        <f>Returns!F83-'Excess Returns'!F$4</f>
        <v>6.2137568513640599E-2</v>
      </c>
      <c r="G87" s="9">
        <f>Returns!G83-'Excess Returns'!G$4</f>
        <v>4.0157551804423992E-2</v>
      </c>
      <c r="H87" s="9">
        <f>Returns!H83-'Excess Returns'!H$4</f>
        <v>9.9565521013219305E-3</v>
      </c>
      <c r="I87" s="9">
        <f>Returns!I83-'Excess Returns'!I$4</f>
        <v>2.719685451637973E-2</v>
      </c>
      <c r="J87" s="9">
        <f>Returns!J83-'Excess Returns'!J$4</f>
        <v>1.4279151350231178E-2</v>
      </c>
      <c r="K87" s="9">
        <f>Returns!K83-'Excess Returns'!K$4</f>
        <v>1.4094368281861568E-2</v>
      </c>
      <c r="L87" s="5">
        <f>Returns!L83-'Excess Returns'!L$4</f>
        <v>-1.5873403024400271E-2</v>
      </c>
      <c r="N87">
        <v>2.8931309034874765E-2</v>
      </c>
      <c r="O87">
        <v>2.9821231219325707E-2</v>
      </c>
      <c r="P87">
        <v>7.3642472904556625E-2</v>
      </c>
      <c r="Q87">
        <v>6.2137568513640599E-2</v>
      </c>
      <c r="R87">
        <v>4.0157551804423992E-2</v>
      </c>
      <c r="S87">
        <v>2.8931309034874765E-2</v>
      </c>
    </row>
    <row r="88" spans="1:19" x14ac:dyDescent="0.35">
      <c r="A88" s="19">
        <v>80</v>
      </c>
      <c r="B88" s="50">
        <v>42930</v>
      </c>
      <c r="C88" s="8">
        <f>Returns!C84-'Excess Returns'!C$4</f>
        <v>1.1471226943148768E-2</v>
      </c>
      <c r="D88" s="9">
        <f>Returns!D84-'Excess Returns'!D$4</f>
        <v>2.1375344577001736E-2</v>
      </c>
      <c r="E88" s="9">
        <f>Returns!E84-'Excess Returns'!E$4</f>
        <v>0.14387285247072601</v>
      </c>
      <c r="F88" s="9">
        <f>Returns!F84-'Excess Returns'!F$4</f>
        <v>2.6891944971892172E-2</v>
      </c>
      <c r="G88" s="9">
        <f>Returns!G84-'Excess Returns'!G$4</f>
        <v>1.8409208330028359E-2</v>
      </c>
      <c r="H88" s="9">
        <f>Returns!H84-'Excess Returns'!H$4</f>
        <v>1.4262630603874633E-2</v>
      </c>
      <c r="I88" s="9">
        <f>Returns!I84-'Excess Returns'!I$4</f>
        <v>3.5669025306643825E-4</v>
      </c>
      <c r="J88" s="9">
        <f>Returns!J84-'Excess Returns'!J$4</f>
        <v>1.628784049468332E-2</v>
      </c>
      <c r="K88" s="9">
        <f>Returns!K84-'Excess Returns'!K$4</f>
        <v>1.1948665392300783E-2</v>
      </c>
      <c r="L88" s="5">
        <f>Returns!L84-'Excess Returns'!L$4</f>
        <v>6.1495758949750472E-3</v>
      </c>
      <c r="N88">
        <v>1.1471226943148768E-2</v>
      </c>
      <c r="O88">
        <v>2.1375344577001736E-2</v>
      </c>
      <c r="P88">
        <v>0.14387285247072601</v>
      </c>
      <c r="Q88">
        <v>2.6891944971892172E-2</v>
      </c>
      <c r="R88">
        <v>1.8409208330028359E-2</v>
      </c>
      <c r="S88">
        <v>1.1471226943148768E-2</v>
      </c>
    </row>
    <row r="89" spans="1:19" x14ac:dyDescent="0.35">
      <c r="A89" s="19">
        <v>81</v>
      </c>
      <c r="B89" s="50">
        <v>42937</v>
      </c>
      <c r="C89" s="8">
        <f>Returns!C85-'Excess Returns'!C$4</f>
        <v>-4.3088100479562646E-3</v>
      </c>
      <c r="D89" s="9">
        <f>Returns!D85-'Excess Returns'!D$4</f>
        <v>1.0386873806071771E-2</v>
      </c>
      <c r="E89" s="9">
        <f>Returns!E85-'Excess Returns'!E$4</f>
        <v>-9.9869105571413902E-3</v>
      </c>
      <c r="F89" s="9">
        <f>Returns!F85-'Excess Returns'!F$4</f>
        <v>2.9627504130753879E-2</v>
      </c>
      <c r="G89" s="9">
        <f>Returns!G85-'Excess Returns'!G$4</f>
        <v>-3.9324081911121432E-2</v>
      </c>
      <c r="H89" s="9">
        <f>Returns!H85-'Excess Returns'!H$4</f>
        <v>7.5674117978891731E-2</v>
      </c>
      <c r="I89" s="9">
        <f>Returns!I85-'Excess Returns'!I$4</f>
        <v>-5.7322080592990153E-3</v>
      </c>
      <c r="J89" s="9">
        <f>Returns!J85-'Excess Returns'!J$4</f>
        <v>-2.7139679952885631E-2</v>
      </c>
      <c r="K89" s="9">
        <f>Returns!K85-'Excess Returns'!K$4</f>
        <v>5.4328962178722573E-2</v>
      </c>
      <c r="L89" s="5">
        <f>Returns!L85-'Excess Returns'!L$4</f>
        <v>7.3784359914826764E-2</v>
      </c>
      <c r="N89">
        <v>-4.3088100479562646E-3</v>
      </c>
      <c r="O89">
        <v>1.0386873806071771E-2</v>
      </c>
      <c r="P89">
        <v>-9.9869105571413902E-3</v>
      </c>
      <c r="Q89">
        <v>2.9627504130753879E-2</v>
      </c>
      <c r="R89">
        <v>-3.9324081911121432E-2</v>
      </c>
      <c r="S89">
        <v>-4.3088100479562646E-3</v>
      </c>
    </row>
    <row r="90" spans="1:19" x14ac:dyDescent="0.35">
      <c r="A90" s="19">
        <v>82</v>
      </c>
      <c r="B90" s="50">
        <v>42944</v>
      </c>
      <c r="C90" s="8">
        <f>Returns!C86-'Excess Returns'!C$4</f>
        <v>2.6963086292915252E-2</v>
      </c>
      <c r="D90" s="9">
        <f>Returns!D86-'Excess Returns'!D$4</f>
        <v>-6.443034971454531E-2</v>
      </c>
      <c r="E90" s="9">
        <f>Returns!E86-'Excess Returns'!E$4</f>
        <v>-2.4029424762053036E-2</v>
      </c>
      <c r="F90" s="9">
        <f>Returns!F86-'Excess Returns'!F$4</f>
        <v>-1.6576550179188042E-2</v>
      </c>
      <c r="G90" s="9">
        <f>Returns!G86-'Excess Returns'!G$4</f>
        <v>-1.4749429653090257E-2</v>
      </c>
      <c r="H90" s="9">
        <f>Returns!H86-'Excess Returns'!H$4</f>
        <v>1.4210882766881445E-2</v>
      </c>
      <c r="I90" s="9">
        <f>Returns!I86-'Excess Returns'!I$4</f>
        <v>2.6124988921750573E-3</v>
      </c>
      <c r="J90" s="9">
        <f>Returns!J86-'Excess Returns'!J$4</f>
        <v>3.520093380116994E-2</v>
      </c>
      <c r="K90" s="9">
        <f>Returns!K86-'Excess Returns'!K$4</f>
        <v>3.9987368151459174E-2</v>
      </c>
      <c r="L90" s="5">
        <f>Returns!L86-'Excess Returns'!L$4</f>
        <v>-3.1467206240049735E-2</v>
      </c>
      <c r="N90">
        <v>2.6963086292915252E-2</v>
      </c>
      <c r="O90">
        <v>-6.443034971454531E-2</v>
      </c>
      <c r="P90">
        <v>-2.4029424762053036E-2</v>
      </c>
      <c r="Q90">
        <v>-1.6576550179188042E-2</v>
      </c>
      <c r="R90">
        <v>-1.4749429653090257E-2</v>
      </c>
      <c r="S90">
        <v>2.6963086292915252E-2</v>
      </c>
    </row>
    <row r="91" spans="1:19" x14ac:dyDescent="0.35">
      <c r="A91" s="19">
        <v>83</v>
      </c>
      <c r="B91" s="50">
        <v>42951</v>
      </c>
      <c r="C91" s="8">
        <f>Returns!C87-'Excess Returns'!C$4</f>
        <v>-7.3794241199426798E-3</v>
      </c>
      <c r="D91" s="9">
        <f>Returns!D87-'Excess Returns'!D$4</f>
        <v>-3.7159859912768996E-2</v>
      </c>
      <c r="E91" s="9">
        <f>Returns!E87-'Excess Returns'!E$4</f>
        <v>-6.290645617343911E-2</v>
      </c>
      <c r="F91" s="9">
        <f>Returns!F87-'Excess Returns'!F$4</f>
        <v>-1.2746503803081725E-2</v>
      </c>
      <c r="G91" s="9">
        <f>Returns!G87-'Excess Returns'!G$4</f>
        <v>-2.1436070705607099E-2</v>
      </c>
      <c r="H91" s="9">
        <f>Returns!H87-'Excess Returns'!H$4</f>
        <v>-1.4595181992452988E-2</v>
      </c>
      <c r="I91" s="9">
        <f>Returns!I87-'Excess Returns'!I$4</f>
        <v>2.1402000249797541E-2</v>
      </c>
      <c r="J91" s="9">
        <f>Returns!J87-'Excess Returns'!J$4</f>
        <v>-6.7002399570909296E-2</v>
      </c>
      <c r="K91" s="9">
        <f>Returns!K87-'Excess Returns'!K$4</f>
        <v>3.038882301039451E-2</v>
      </c>
      <c r="L91" s="5">
        <f>Returns!L87-'Excess Returns'!L$4</f>
        <v>-4.7289605430311174E-3</v>
      </c>
      <c r="N91">
        <v>-7.3794241199426798E-3</v>
      </c>
      <c r="O91">
        <v>-3.7159859912768996E-2</v>
      </c>
      <c r="P91">
        <v>-6.290645617343911E-2</v>
      </c>
      <c r="Q91">
        <v>-1.2746503803081725E-2</v>
      </c>
      <c r="R91">
        <v>-2.1436070705607099E-2</v>
      </c>
      <c r="S91">
        <v>-7.3794241199426798E-3</v>
      </c>
    </row>
    <row r="92" spans="1:19" x14ac:dyDescent="0.35">
      <c r="A92" s="19">
        <v>84</v>
      </c>
      <c r="B92" s="50">
        <v>42958</v>
      </c>
      <c r="C92" s="8">
        <f>Returns!C88-'Excess Returns'!C$4</f>
        <v>1.4369255505717982E-2</v>
      </c>
      <c r="D92" s="9">
        <f>Returns!D88-'Excess Returns'!D$4</f>
        <v>-2.4835803923653017E-3</v>
      </c>
      <c r="E92" s="9">
        <f>Returns!E88-'Excess Returns'!E$4</f>
        <v>-2.3160332103674929E-2</v>
      </c>
      <c r="F92" s="9">
        <f>Returns!F88-'Excess Returns'!F$4</f>
        <v>-8.5942711723957146E-3</v>
      </c>
      <c r="G92" s="9">
        <f>Returns!G88-'Excess Returns'!G$4</f>
        <v>6.0406307109279501E-4</v>
      </c>
      <c r="H92" s="9">
        <f>Returns!H88-'Excess Returns'!H$4</f>
        <v>-5.0944408543697906E-3</v>
      </c>
      <c r="I92" s="9">
        <f>Returns!I88-'Excess Returns'!I$4</f>
        <v>-1.5569901747900586E-2</v>
      </c>
      <c r="J92" s="9">
        <f>Returns!J88-'Excess Returns'!J$4</f>
        <v>2.018283382628887E-3</v>
      </c>
      <c r="K92" s="9">
        <f>Returns!K88-'Excess Returns'!K$4</f>
        <v>-1.9780670756365908E-2</v>
      </c>
      <c r="L92" s="5">
        <f>Returns!L88-'Excess Returns'!L$4</f>
        <v>-1.7944931225794155E-2</v>
      </c>
      <c r="N92">
        <v>1.4369255505717982E-2</v>
      </c>
      <c r="O92">
        <v>-2.4835803923653017E-3</v>
      </c>
      <c r="P92">
        <v>-2.3160332103674929E-2</v>
      </c>
      <c r="Q92">
        <v>-8.5942711723957146E-3</v>
      </c>
      <c r="R92">
        <v>6.0406307109279501E-4</v>
      </c>
      <c r="S92">
        <v>1.4369255505717982E-2</v>
      </c>
    </row>
    <row r="93" spans="1:19" x14ac:dyDescent="0.35">
      <c r="A93" s="19">
        <v>85</v>
      </c>
      <c r="B93" s="50">
        <v>42965</v>
      </c>
      <c r="C93" s="8">
        <f>Returns!C89-'Excess Returns'!C$4</f>
        <v>3.121253905187772E-3</v>
      </c>
      <c r="D93" s="9">
        <f>Returns!D89-'Excess Returns'!D$4</f>
        <v>-1.4779911080387304E-2</v>
      </c>
      <c r="E93" s="9">
        <f>Returns!E89-'Excess Returns'!E$4</f>
        <v>7.2443837127102789E-3</v>
      </c>
      <c r="F93" s="9">
        <f>Returns!F89-'Excess Returns'!F$4</f>
        <v>-7.0249550568781023E-4</v>
      </c>
      <c r="G93" s="9">
        <f>Returns!G89-'Excess Returns'!G$4</f>
        <v>7.7332723270959408E-3</v>
      </c>
      <c r="H93" s="9">
        <f>Returns!H89-'Excess Returns'!H$4</f>
        <v>6.3484168368476476E-3</v>
      </c>
      <c r="I93" s="9">
        <f>Returns!I89-'Excess Returns'!I$4</f>
        <v>-7.44514532708704E-3</v>
      </c>
      <c r="J93" s="9">
        <f>Returns!J89-'Excess Returns'!J$4</f>
        <v>3.455517745473391E-2</v>
      </c>
      <c r="K93" s="9">
        <f>Returns!K89-'Excess Returns'!K$4</f>
        <v>-1.690151136204068E-2</v>
      </c>
      <c r="L93" s="5">
        <f>Returns!L89-'Excess Returns'!L$4</f>
        <v>-2.4964034177917286E-4</v>
      </c>
      <c r="N93">
        <v>3.121253905187772E-3</v>
      </c>
      <c r="O93">
        <v>-1.4779911080387304E-2</v>
      </c>
      <c r="P93">
        <v>7.2443837127102789E-3</v>
      </c>
      <c r="Q93">
        <v>-7.0249550568781023E-4</v>
      </c>
      <c r="R93">
        <v>7.7332723270959408E-3</v>
      </c>
      <c r="S93">
        <v>3.121253905187772E-3</v>
      </c>
    </row>
    <row r="94" spans="1:19" x14ac:dyDescent="0.35">
      <c r="A94" s="19">
        <v>86</v>
      </c>
      <c r="B94" s="50">
        <v>42972</v>
      </c>
      <c r="C94" s="8">
        <f>Returns!C90-'Excess Returns'!C$4</f>
        <v>2.3494484083693569E-2</v>
      </c>
      <c r="D94" s="9">
        <f>Returns!D90-'Excess Returns'!D$4</f>
        <v>2.283630964377964E-2</v>
      </c>
      <c r="E94" s="9">
        <f>Returns!E90-'Excess Returns'!E$4</f>
        <v>3.3426627433579242E-2</v>
      </c>
      <c r="F94" s="9">
        <f>Returns!F90-'Excess Returns'!F$4</f>
        <v>1.9241939532122394E-2</v>
      </c>
      <c r="G94" s="9">
        <f>Returns!G90-'Excess Returns'!G$4</f>
        <v>1.5892988957545266E-2</v>
      </c>
      <c r="H94" s="9">
        <f>Returns!H90-'Excess Returns'!H$4</f>
        <v>-9.4463350073761033E-3</v>
      </c>
      <c r="I94" s="9">
        <f>Returns!I90-'Excess Returns'!I$4</f>
        <v>7.4292823533637416E-3</v>
      </c>
      <c r="J94" s="9">
        <f>Returns!J90-'Excess Returns'!J$4</f>
        <v>-2.5822547636746858E-2</v>
      </c>
      <c r="K94" s="9">
        <f>Returns!K90-'Excess Returns'!K$4</f>
        <v>1.7290652206774951E-2</v>
      </c>
      <c r="L94" s="5">
        <f>Returns!L90-'Excess Returns'!L$4</f>
        <v>-8.2310245138156827E-3</v>
      </c>
      <c r="N94">
        <v>2.3494484083693569E-2</v>
      </c>
      <c r="O94">
        <v>2.283630964377964E-2</v>
      </c>
      <c r="P94">
        <v>3.3426627433579242E-2</v>
      </c>
      <c r="Q94">
        <v>1.9241939532122394E-2</v>
      </c>
      <c r="R94">
        <v>1.5892988957545266E-2</v>
      </c>
      <c r="S94">
        <v>2.3494484083693569E-2</v>
      </c>
    </row>
    <row r="95" spans="1:19" x14ac:dyDescent="0.35">
      <c r="A95" s="19">
        <v>87</v>
      </c>
      <c r="B95" s="50">
        <v>42979</v>
      </c>
      <c r="C95" s="8">
        <f>Returns!C91-'Excess Returns'!C$4</f>
        <v>-2.2619592784020957E-2</v>
      </c>
      <c r="D95" s="9">
        <f>Returns!D91-'Excess Returns'!D$4</f>
        <v>-7.4436956207291688E-3</v>
      </c>
      <c r="E95" s="9">
        <f>Returns!E91-'Excess Returns'!E$4</f>
        <v>1.9294959598567064E-2</v>
      </c>
      <c r="F95" s="9">
        <f>Returns!F91-'Excess Returns'!F$4</f>
        <v>1.5218048698310265E-3</v>
      </c>
      <c r="G95" s="9">
        <f>Returns!G91-'Excess Returns'!G$4</f>
        <v>-7.114649604535889E-3</v>
      </c>
      <c r="H95" s="9">
        <f>Returns!H91-'Excess Returns'!H$4</f>
        <v>-3.99795313382778E-2</v>
      </c>
      <c r="I95" s="9">
        <f>Returns!I91-'Excess Returns'!I$4</f>
        <v>-5.497380290305133E-2</v>
      </c>
      <c r="J95" s="9">
        <f>Returns!J91-'Excess Returns'!J$4</f>
        <v>-3.9954627273567106E-2</v>
      </c>
      <c r="K95" s="9">
        <f>Returns!K91-'Excess Returns'!K$4</f>
        <v>-1.3649930587696923E-2</v>
      </c>
      <c r="L95" s="5">
        <f>Returns!L91-'Excess Returns'!L$4</f>
        <v>-5.3303228989643153E-2</v>
      </c>
      <c r="N95">
        <v>-2.2619592784020957E-2</v>
      </c>
      <c r="O95">
        <v>-7.4436956207291688E-3</v>
      </c>
      <c r="P95">
        <v>1.9294959598567064E-2</v>
      </c>
      <c r="Q95">
        <v>1.5218048698310265E-3</v>
      </c>
      <c r="R95">
        <v>-7.114649604535889E-3</v>
      </c>
      <c r="S95">
        <v>-2.2619592784020957E-2</v>
      </c>
    </row>
    <row r="96" spans="1:19" x14ac:dyDescent="0.35">
      <c r="A96" s="19">
        <v>88</v>
      </c>
      <c r="B96" s="50">
        <v>42986</v>
      </c>
      <c r="C96" s="8">
        <f>Returns!C92-'Excess Returns'!C$4</f>
        <v>-2.4423366489478543E-2</v>
      </c>
      <c r="D96" s="9">
        <f>Returns!D92-'Excess Returns'!D$4</f>
        <v>6.6325508509796575E-3</v>
      </c>
      <c r="E96" s="9">
        <f>Returns!E92-'Excess Returns'!E$4</f>
        <v>1.5113120051513634E-2</v>
      </c>
      <c r="F96" s="9">
        <f>Returns!F92-'Excess Returns'!F$4</f>
        <v>-1.8738037554069428E-2</v>
      </c>
      <c r="G96" s="9">
        <f>Returns!G92-'Excess Returns'!G$4</f>
        <v>-1.5159281328659908E-2</v>
      </c>
      <c r="H96" s="9">
        <f>Returns!H92-'Excess Returns'!H$4</f>
        <v>1.860675005982913E-2</v>
      </c>
      <c r="I96" s="9">
        <f>Returns!I92-'Excess Returns'!I$4</f>
        <v>-3.0459917585574842E-2</v>
      </c>
      <c r="J96" s="9">
        <f>Returns!J92-'Excess Returns'!J$4</f>
        <v>-3.3417569165969205E-2</v>
      </c>
      <c r="K96" s="9">
        <f>Returns!K92-'Excess Returns'!K$4</f>
        <v>-5.7262384580726321E-2</v>
      </c>
      <c r="L96" s="5">
        <f>Returns!L92-'Excess Returns'!L$4</f>
        <v>1.7647726217478045E-2</v>
      </c>
      <c r="N96">
        <v>-2.4423366489478543E-2</v>
      </c>
      <c r="O96">
        <v>6.6325508509796575E-3</v>
      </c>
      <c r="P96">
        <v>1.5113120051513634E-2</v>
      </c>
      <c r="Q96">
        <v>-1.8738037554069428E-2</v>
      </c>
      <c r="R96">
        <v>-1.5159281328659908E-2</v>
      </c>
      <c r="S96">
        <v>-2.4423366489478543E-2</v>
      </c>
    </row>
    <row r="97" spans="1:19" x14ac:dyDescent="0.35">
      <c r="A97" s="19">
        <v>89</v>
      </c>
      <c r="B97" s="50">
        <v>42993</v>
      </c>
      <c r="C97" s="8">
        <f>Returns!C93-'Excess Returns'!C$4</f>
        <v>-3.7152985341711242E-2</v>
      </c>
      <c r="D97" s="9">
        <f>Returns!D93-'Excess Returns'!D$4</f>
        <v>-3.4460104788344173E-2</v>
      </c>
      <c r="E97" s="9">
        <f>Returns!E93-'Excess Returns'!E$4</f>
        <v>2.815668532847897E-2</v>
      </c>
      <c r="F97" s="9">
        <f>Returns!F93-'Excess Returns'!F$4</f>
        <v>-4.785939482720907E-3</v>
      </c>
      <c r="G97" s="9">
        <f>Returns!G93-'Excess Returns'!G$4</f>
        <v>4.3930650931300183E-3</v>
      </c>
      <c r="H97" s="9">
        <f>Returns!H93-'Excess Returns'!H$4</f>
        <v>3.4241406055294091E-2</v>
      </c>
      <c r="I97" s="9">
        <f>Returns!I93-'Excess Returns'!I$4</f>
        <v>-7.6750431341227159E-3</v>
      </c>
      <c r="J97" s="9">
        <f>Returns!J93-'Excess Returns'!J$4</f>
        <v>3.0065764864313522E-2</v>
      </c>
      <c r="K97" s="9">
        <f>Returns!K93-'Excess Returns'!K$4</f>
        <v>-4.6836422148769812E-2</v>
      </c>
      <c r="L97" s="5">
        <f>Returns!L93-'Excess Returns'!L$4</f>
        <v>4.8615246751769384E-2</v>
      </c>
      <c r="N97">
        <v>-3.7152985341711242E-2</v>
      </c>
      <c r="O97">
        <v>-3.4460104788344173E-2</v>
      </c>
      <c r="P97">
        <v>2.815668532847897E-2</v>
      </c>
      <c r="Q97">
        <v>-4.785939482720907E-3</v>
      </c>
      <c r="R97">
        <v>4.3930650931300183E-3</v>
      </c>
      <c r="S97">
        <v>-3.7152985341711242E-2</v>
      </c>
    </row>
    <row r="98" spans="1:19" x14ac:dyDescent="0.35">
      <c r="A98" s="19">
        <v>90</v>
      </c>
      <c r="B98" s="50">
        <v>43000</v>
      </c>
      <c r="C98" s="8">
        <f>Returns!C94-'Excess Returns'!C$4</f>
        <v>-6.4884507518861486E-3</v>
      </c>
      <c r="D98" s="9">
        <f>Returns!D94-'Excess Returns'!D$4</f>
        <v>-1.4879775764947329E-2</v>
      </c>
      <c r="E98" s="9">
        <f>Returns!E94-'Excess Returns'!E$4</f>
        <v>-4.8707479292987112E-2</v>
      </c>
      <c r="F98" s="9">
        <f>Returns!F94-'Excess Returns'!F$4</f>
        <v>-1.9669767798992585E-2</v>
      </c>
      <c r="G98" s="9">
        <f>Returns!G94-'Excess Returns'!G$4</f>
        <v>1.4610141198676572E-2</v>
      </c>
      <c r="H98" s="9">
        <f>Returns!H94-'Excess Returns'!H$4</f>
        <v>7.1743285690866639E-3</v>
      </c>
      <c r="I98" s="9">
        <f>Returns!I94-'Excess Returns'!I$4</f>
        <v>5.085606108557298E-3</v>
      </c>
      <c r="J98" s="9">
        <f>Returns!J94-'Excess Returns'!J$4</f>
        <v>-4.0917604322515747E-2</v>
      </c>
      <c r="K98" s="9">
        <f>Returns!K94-'Excess Returns'!K$4</f>
        <v>-6.7068097818073725E-3</v>
      </c>
      <c r="L98" s="5">
        <f>Returns!L94-'Excess Returns'!L$4</f>
        <v>1.8852638296538455E-2</v>
      </c>
      <c r="N98">
        <v>-6.4884507518861486E-3</v>
      </c>
      <c r="O98">
        <v>-1.4879775764947329E-2</v>
      </c>
      <c r="P98">
        <v>-4.8707479292987112E-2</v>
      </c>
      <c r="Q98">
        <v>-1.9669767798992585E-2</v>
      </c>
      <c r="R98">
        <v>1.4610141198676572E-2</v>
      </c>
      <c r="S98">
        <v>-6.4884507518861486E-3</v>
      </c>
    </row>
    <row r="99" spans="1:19" x14ac:dyDescent="0.35">
      <c r="A99" s="19">
        <v>91</v>
      </c>
      <c r="B99" s="50">
        <v>43007</v>
      </c>
      <c r="C99" s="8">
        <f>Returns!C95-'Excess Returns'!C$4</f>
        <v>7.9006263927522066E-3</v>
      </c>
      <c r="D99" s="9">
        <f>Returns!D95-'Excess Returns'!D$4</f>
        <v>1.8952587213800866E-2</v>
      </c>
      <c r="E99" s="9">
        <f>Returns!E95-'Excess Returns'!E$4</f>
        <v>6.806491454420438E-2</v>
      </c>
      <c r="F99" s="9">
        <f>Returns!F95-'Excess Returns'!F$4</f>
        <v>9.1034120571456632E-3</v>
      </c>
      <c r="G99" s="9">
        <f>Returns!G95-'Excess Returns'!G$4</f>
        <v>1.7809480555874089E-2</v>
      </c>
      <c r="H99" s="9">
        <f>Returns!H95-'Excess Returns'!H$4</f>
        <v>4.8759459332743723E-3</v>
      </c>
      <c r="I99" s="9">
        <f>Returns!I95-'Excess Returns'!I$4</f>
        <v>9.7048116281867065E-3</v>
      </c>
      <c r="J99" s="9">
        <f>Returns!J95-'Excess Returns'!J$4</f>
        <v>-3.8215742552091994E-2</v>
      </c>
      <c r="K99" s="9">
        <f>Returns!K95-'Excess Returns'!K$4</f>
        <v>1.7659704084828143E-2</v>
      </c>
      <c r="L99" s="5">
        <f>Returns!L95-'Excess Returns'!L$4</f>
        <v>9.591778119649657E-3</v>
      </c>
      <c r="N99">
        <v>7.9006263927522066E-3</v>
      </c>
      <c r="O99">
        <v>1.8952587213800866E-2</v>
      </c>
      <c r="P99">
        <v>6.806491454420438E-2</v>
      </c>
      <c r="Q99">
        <v>9.1034120571456632E-3</v>
      </c>
      <c r="R99">
        <v>1.7809480555874089E-2</v>
      </c>
      <c r="S99">
        <v>7.9006263927522066E-3</v>
      </c>
    </row>
    <row r="100" spans="1:19" x14ac:dyDescent="0.35">
      <c r="A100" s="19">
        <v>92</v>
      </c>
      <c r="B100" s="50">
        <v>43014</v>
      </c>
      <c r="C100" s="8">
        <f>Returns!C96-'Excess Returns'!C$4</f>
        <v>-1.8531327827934754E-3</v>
      </c>
      <c r="D100" s="9">
        <f>Returns!D96-'Excess Returns'!D$4</f>
        <v>1.3974651285003968E-2</v>
      </c>
      <c r="E100" s="9">
        <f>Returns!E96-'Excess Returns'!E$4</f>
        <v>2.5703284791724988E-3</v>
      </c>
      <c r="F100" s="9">
        <f>Returns!F96-'Excess Returns'!F$4</f>
        <v>1.9580385400947238E-3</v>
      </c>
      <c r="G100" s="9">
        <f>Returns!G96-'Excess Returns'!G$4</f>
        <v>1.4745933753149695E-2</v>
      </c>
      <c r="H100" s="9">
        <f>Returns!H96-'Excess Returns'!H$4</f>
        <v>-3.1329666594631433E-2</v>
      </c>
      <c r="I100" s="9">
        <f>Returns!I96-'Excess Returns'!I$4</f>
        <v>-6.466726836723298E-2</v>
      </c>
      <c r="J100" s="9">
        <f>Returns!J96-'Excess Returns'!J$4</f>
        <v>-5.4616163919872937E-2</v>
      </c>
      <c r="K100" s="9">
        <f>Returns!K96-'Excess Returns'!K$4</f>
        <v>-4.4976981450474574E-2</v>
      </c>
      <c r="L100" s="5">
        <f>Returns!L96-'Excess Returns'!L$4</f>
        <v>-9.9306342885799162E-2</v>
      </c>
      <c r="N100">
        <v>-1.8531327827934754E-3</v>
      </c>
      <c r="O100">
        <v>1.3974651285003968E-2</v>
      </c>
      <c r="P100">
        <v>2.5703284791724988E-3</v>
      </c>
      <c r="Q100">
        <v>1.9580385400947238E-3</v>
      </c>
      <c r="R100">
        <v>1.4745933753149695E-2</v>
      </c>
      <c r="S100">
        <v>-1.8531327827934754E-3</v>
      </c>
    </row>
    <row r="101" spans="1:19" x14ac:dyDescent="0.35">
      <c r="A101" s="19">
        <v>93</v>
      </c>
      <c r="B101" s="50">
        <v>43021</v>
      </c>
      <c r="C101" s="8">
        <f>Returns!C97-'Excess Returns'!C$4</f>
        <v>-5.8992912279793377E-3</v>
      </c>
      <c r="D101" s="9">
        <f>Returns!D97-'Excess Returns'!D$4</f>
        <v>-2.070070075663847E-2</v>
      </c>
      <c r="E101" s="9">
        <f>Returns!E97-'Excess Returns'!E$4</f>
        <v>-8.6974443569259093E-3</v>
      </c>
      <c r="F101" s="9">
        <f>Returns!F97-'Excess Returns'!F$4</f>
        <v>5.9185257824528135E-3</v>
      </c>
      <c r="G101" s="9">
        <f>Returns!G97-'Excess Returns'!G$4</f>
        <v>-6.9373590046337297E-3</v>
      </c>
      <c r="H101" s="9">
        <f>Returns!H97-'Excess Returns'!H$4</f>
        <v>2.7172448295505185E-2</v>
      </c>
      <c r="I101" s="9">
        <f>Returns!I97-'Excess Returns'!I$4</f>
        <v>2.1870710534251374E-2</v>
      </c>
      <c r="J101" s="9">
        <f>Returns!J97-'Excess Returns'!J$4</f>
        <v>-1.5278216172112754E-2</v>
      </c>
      <c r="K101" s="9">
        <f>Returns!K97-'Excess Returns'!K$4</f>
        <v>-1.7769277185711699E-2</v>
      </c>
      <c r="L101" s="5">
        <f>Returns!L97-'Excess Returns'!L$4</f>
        <v>5.352230575338594E-3</v>
      </c>
      <c r="N101">
        <v>-5.8992912279793377E-3</v>
      </c>
      <c r="O101">
        <v>-2.070070075663847E-2</v>
      </c>
      <c r="P101">
        <v>-8.6974443569259093E-3</v>
      </c>
      <c r="Q101">
        <v>5.9185257824528135E-3</v>
      </c>
      <c r="R101">
        <v>-6.9373590046337297E-3</v>
      </c>
      <c r="S101">
        <v>-5.8992912279793377E-3</v>
      </c>
    </row>
    <row r="102" spans="1:19" x14ac:dyDescent="0.35">
      <c r="A102" s="19">
        <v>94</v>
      </c>
      <c r="B102" s="50">
        <v>43028</v>
      </c>
      <c r="C102" s="8">
        <f>Returns!C98-'Excess Returns'!C$4</f>
        <v>3.3550130309538241E-3</v>
      </c>
      <c r="D102" s="9">
        <f>Returns!D98-'Excess Returns'!D$4</f>
        <v>-2.0767393410382112E-2</v>
      </c>
      <c r="E102" s="9">
        <f>Returns!E98-'Excess Returns'!E$4</f>
        <v>-4.5534403864695393E-3</v>
      </c>
      <c r="F102" s="9">
        <f>Returns!F98-'Excess Returns'!F$4</f>
        <v>-2.8433929699690511E-2</v>
      </c>
      <c r="G102" s="9">
        <f>Returns!G98-'Excess Returns'!G$4</f>
        <v>-1.5661198993164871E-2</v>
      </c>
      <c r="H102" s="9">
        <f>Returns!H98-'Excess Returns'!H$4</f>
        <v>-8.9074586668710289E-3</v>
      </c>
      <c r="I102" s="9">
        <f>Returns!I98-'Excess Returns'!I$4</f>
        <v>-2.1432301792274629E-2</v>
      </c>
      <c r="J102" s="9">
        <f>Returns!J98-'Excess Returns'!J$4</f>
        <v>-1.5376250582269251E-2</v>
      </c>
      <c r="K102" s="9">
        <f>Returns!K98-'Excess Returns'!K$4</f>
        <v>-0.11238051331045459</v>
      </c>
      <c r="L102" s="5">
        <f>Returns!L98-'Excess Returns'!L$4</f>
        <v>-6.0341452615505539E-2</v>
      </c>
      <c r="N102">
        <v>3.3550130309538241E-3</v>
      </c>
      <c r="O102">
        <v>-2.0767393410382112E-2</v>
      </c>
      <c r="P102">
        <v>-4.5534403864695393E-3</v>
      </c>
      <c r="Q102">
        <v>-2.8433929699690511E-2</v>
      </c>
      <c r="R102">
        <v>-1.5661198993164871E-2</v>
      </c>
      <c r="S102">
        <v>3.3550130309538241E-3</v>
      </c>
    </row>
    <row r="103" spans="1:19" x14ac:dyDescent="0.35">
      <c r="A103" s="19">
        <v>95</v>
      </c>
      <c r="B103" s="50">
        <v>43035</v>
      </c>
      <c r="C103" s="8">
        <f>Returns!C99-'Excess Returns'!C$4</f>
        <v>5.9993545580874275E-2</v>
      </c>
      <c r="D103" s="9">
        <f>Returns!D99-'Excess Returns'!D$4</f>
        <v>0.11170827657010186</v>
      </c>
      <c r="E103" s="9">
        <f>Returns!E99-'Excess Returns'!E$4</f>
        <v>1.5872320809348944E-2</v>
      </c>
      <c r="F103" s="9">
        <f>Returns!F99-'Excess Returns'!F$4</f>
        <v>4.1778350629471189E-2</v>
      </c>
      <c r="G103" s="9">
        <f>Returns!G99-'Excess Returns'!G$4</f>
        <v>4.9571928695681999E-2</v>
      </c>
      <c r="H103" s="9">
        <f>Returns!H99-'Excess Returns'!H$4</f>
        <v>-3.206922044323219E-2</v>
      </c>
      <c r="I103" s="9">
        <f>Returns!I99-'Excess Returns'!I$4</f>
        <v>-3.5578068127146603E-2</v>
      </c>
      <c r="J103" s="9">
        <f>Returns!J99-'Excess Returns'!J$4</f>
        <v>-9.0361530534886533E-2</v>
      </c>
      <c r="K103" s="9">
        <f>Returns!K99-'Excess Returns'!K$4</f>
        <v>5.9033157997689899E-2</v>
      </c>
      <c r="L103" s="5">
        <f>Returns!L99-'Excess Returns'!L$4</f>
        <v>-1.7633531272145338E-2</v>
      </c>
      <c r="N103">
        <v>5.9993545580874275E-2</v>
      </c>
      <c r="O103">
        <v>0.11170827657010186</v>
      </c>
      <c r="P103">
        <v>1.5872320809348944E-2</v>
      </c>
      <c r="Q103">
        <v>4.1778350629471189E-2</v>
      </c>
      <c r="R103">
        <v>4.9571928695681999E-2</v>
      </c>
      <c r="S103">
        <v>5.9993545580874275E-2</v>
      </c>
    </row>
    <row r="104" spans="1:19" x14ac:dyDescent="0.35">
      <c r="A104" s="19">
        <v>96</v>
      </c>
      <c r="B104" s="50">
        <v>43042</v>
      </c>
      <c r="C104" s="8">
        <f>Returns!C100-'Excess Returns'!C$4</f>
        <v>3.9412361216155566E-2</v>
      </c>
      <c r="D104" s="9">
        <f>Returns!D100-'Excess Returns'!D$4</f>
        <v>2.5115004627427592E-2</v>
      </c>
      <c r="E104" s="9">
        <f>Returns!E100-'Excess Returns'!E$4</f>
        <v>-3.2532426917228865E-2</v>
      </c>
      <c r="F104" s="9">
        <f>Returns!F100-'Excess Returns'!F$4</f>
        <v>-3.5412879582977022E-3</v>
      </c>
      <c r="G104" s="9">
        <f>Returns!G100-'Excess Returns'!G$4</f>
        <v>2.0132565678838334E-3</v>
      </c>
      <c r="H104" s="9">
        <f>Returns!H100-'Excess Returns'!H$4</f>
        <v>-5.4053908705144899E-2</v>
      </c>
      <c r="I104" s="9">
        <f>Returns!I100-'Excess Returns'!I$4</f>
        <v>3.5118419165510624E-2</v>
      </c>
      <c r="J104" s="9">
        <f>Returns!J100-'Excess Returns'!J$4</f>
        <v>-4.6701620061332716E-2</v>
      </c>
      <c r="K104" s="9">
        <f>Returns!K100-'Excess Returns'!K$4</f>
        <v>4.0825837065013278E-3</v>
      </c>
      <c r="L104" s="5">
        <f>Returns!L100-'Excess Returns'!L$4</f>
        <v>2.2339578006180603E-2</v>
      </c>
      <c r="N104">
        <v>3.9412361216155566E-2</v>
      </c>
      <c r="O104">
        <v>2.5115004627427592E-2</v>
      </c>
      <c r="P104">
        <v>-3.2532426917228865E-2</v>
      </c>
      <c r="Q104">
        <v>-3.5412879582977022E-3</v>
      </c>
      <c r="R104">
        <v>2.0132565678838334E-3</v>
      </c>
      <c r="S104">
        <v>3.9412361216155566E-2</v>
      </c>
    </row>
    <row r="105" spans="1:19" x14ac:dyDescent="0.35">
      <c r="A105" s="19">
        <v>97</v>
      </c>
      <c r="B105" s="50">
        <v>43049</v>
      </c>
      <c r="C105" s="8">
        <f>Returns!C101-'Excess Returns'!C$4</f>
        <v>-3.3324843032590167E-2</v>
      </c>
      <c r="D105" s="9">
        <f>Returns!D101-'Excess Returns'!D$4</f>
        <v>9.101742781947586E-4</v>
      </c>
      <c r="E105" s="9">
        <f>Returns!E101-'Excess Returns'!E$4</f>
        <v>3.3056224439990929E-3</v>
      </c>
      <c r="F105" s="9">
        <f>Returns!F101-'Excess Returns'!F$4</f>
        <v>-4.0468624997838775E-3</v>
      </c>
      <c r="G105" s="9">
        <f>Returns!G101-'Excess Returns'!G$4</f>
        <v>-2.3081648401462578E-3</v>
      </c>
      <c r="H105" s="9">
        <f>Returns!H101-'Excess Returns'!H$4</f>
        <v>-9.0620351753942594E-3</v>
      </c>
      <c r="I105" s="9">
        <f>Returns!I101-'Excess Returns'!I$4</f>
        <v>9.6414661020525708E-3</v>
      </c>
      <c r="J105" s="9">
        <f>Returns!J101-'Excess Returns'!J$4</f>
        <v>7.4567061019124511E-3</v>
      </c>
      <c r="K105" s="9">
        <f>Returns!K101-'Excess Returns'!K$4</f>
        <v>-8.0187750856981661E-3</v>
      </c>
      <c r="L105" s="5">
        <f>Returns!L101-'Excess Returns'!L$4</f>
        <v>1.2803178037236147E-2</v>
      </c>
      <c r="N105">
        <v>-3.3324843032590167E-2</v>
      </c>
      <c r="O105">
        <v>9.101742781947586E-4</v>
      </c>
      <c r="P105">
        <v>3.3056224439990929E-3</v>
      </c>
      <c r="Q105">
        <v>-4.0468624997838775E-3</v>
      </c>
      <c r="R105">
        <v>-2.3081648401462578E-3</v>
      </c>
      <c r="S105">
        <v>-3.3324843032590167E-2</v>
      </c>
    </row>
    <row r="106" spans="1:19" x14ac:dyDescent="0.35">
      <c r="A106" s="19">
        <v>98</v>
      </c>
      <c r="B106" s="50">
        <v>43056</v>
      </c>
      <c r="C106" s="8">
        <f>Returns!C102-'Excess Returns'!C$4</f>
        <v>2.0126573101388309E-2</v>
      </c>
      <c r="D106" s="9">
        <f>Returns!D102-'Excess Returns'!D$4</f>
        <v>1.0165254363204616E-2</v>
      </c>
      <c r="E106" s="9">
        <f>Returns!E102-'Excess Returns'!E$4</f>
        <v>-8.2883650902639688E-4</v>
      </c>
      <c r="F106" s="9">
        <f>Returns!F102-'Excess Returns'!F$4</f>
        <v>1.4391428529172108E-3</v>
      </c>
      <c r="G106" s="9">
        <f>Returns!G102-'Excess Returns'!G$4</f>
        <v>-1.6439585288405929E-4</v>
      </c>
      <c r="H106" s="9">
        <f>Returns!H102-'Excess Returns'!H$4</f>
        <v>4.8351108214403651E-2</v>
      </c>
      <c r="I106" s="9">
        <f>Returns!I102-'Excess Returns'!I$4</f>
        <v>-2.2176242324986696E-2</v>
      </c>
      <c r="J106" s="9">
        <f>Returns!J102-'Excess Returns'!J$4</f>
        <v>-2.1555301658984689E-2</v>
      </c>
      <c r="K106" s="9">
        <f>Returns!K102-'Excess Returns'!K$4</f>
        <v>-2.5194625336309007E-2</v>
      </c>
      <c r="L106" s="5">
        <f>Returns!L102-'Excess Returns'!L$4</f>
        <v>7.7127082177262081E-3</v>
      </c>
      <c r="N106">
        <v>2.0126573101388309E-2</v>
      </c>
      <c r="O106">
        <v>1.0165254363204616E-2</v>
      </c>
      <c r="P106">
        <v>-8.2883650902639688E-4</v>
      </c>
      <c r="Q106">
        <v>1.4391428529172108E-3</v>
      </c>
      <c r="R106">
        <v>-1.6439585288405929E-4</v>
      </c>
      <c r="S106">
        <v>2.0126573101388309E-2</v>
      </c>
    </row>
    <row r="107" spans="1:19" x14ac:dyDescent="0.35">
      <c r="A107" s="19">
        <v>99</v>
      </c>
      <c r="B107" s="50">
        <v>43063</v>
      </c>
      <c r="C107" s="8">
        <f>Returns!C103-'Excess Returns'!C$4</f>
        <v>-2.3706458364724289E-2</v>
      </c>
      <c r="D107" s="9">
        <f>Returns!D103-'Excess Returns'!D$4</f>
        <v>1.1361532599534171E-2</v>
      </c>
      <c r="E107" s="9">
        <f>Returns!E103-'Excess Returns'!E$4</f>
        <v>-5.050393456520226E-2</v>
      </c>
      <c r="F107" s="9">
        <f>Returns!F103-'Excess Returns'!F$4</f>
        <v>-2.627530596387094E-2</v>
      </c>
      <c r="G107" s="9">
        <f>Returns!G103-'Excess Returns'!G$4</f>
        <v>-1.7654341580856183E-2</v>
      </c>
      <c r="H107" s="9">
        <f>Returns!H103-'Excess Returns'!H$4</f>
        <v>7.5009932469078083E-2</v>
      </c>
      <c r="I107" s="9">
        <f>Returns!I103-'Excess Returns'!I$4</f>
        <v>2.6351844449527442E-2</v>
      </c>
      <c r="J107" s="9">
        <f>Returns!J103-'Excess Returns'!J$4</f>
        <v>-3.1786589420169667E-2</v>
      </c>
      <c r="K107" s="9">
        <f>Returns!K103-'Excess Returns'!K$4</f>
        <v>-3.0754481756009019E-2</v>
      </c>
      <c r="L107" s="5">
        <f>Returns!L103-'Excess Returns'!L$4</f>
        <v>4.0017239800494292E-2</v>
      </c>
      <c r="N107">
        <v>-2.3706458364724289E-2</v>
      </c>
      <c r="O107">
        <v>1.1361532599534171E-2</v>
      </c>
      <c r="P107">
        <v>-5.050393456520226E-2</v>
      </c>
      <c r="Q107">
        <v>-2.627530596387094E-2</v>
      </c>
      <c r="R107">
        <v>-1.7654341580856183E-2</v>
      </c>
      <c r="S107">
        <v>-2.3706458364724289E-2</v>
      </c>
    </row>
    <row r="108" spans="1:19" x14ac:dyDescent="0.35">
      <c r="A108" s="19">
        <v>100</v>
      </c>
      <c r="B108" s="50">
        <v>43070</v>
      </c>
      <c r="C108" s="8">
        <f>Returns!C104-'Excess Returns'!C$4</f>
        <v>-2.0602661412531056E-2</v>
      </c>
      <c r="D108" s="9">
        <f>Returns!D104-'Excess Returns'!D$4</f>
        <v>-2.0808083740291257E-2</v>
      </c>
      <c r="E108" s="9">
        <f>Returns!E104-'Excess Returns'!E$4</f>
        <v>-1.7732475418974991E-2</v>
      </c>
      <c r="F108" s="9">
        <f>Returns!F104-'Excess Returns'!F$4</f>
        <v>1.0905277413666313E-2</v>
      </c>
      <c r="G108" s="9">
        <f>Returns!G104-'Excess Returns'!G$4</f>
        <v>5.7675152224235986E-3</v>
      </c>
      <c r="H108" s="9">
        <f>Returns!H104-'Excess Returns'!H$4</f>
        <v>-1.1662045971862475E-2</v>
      </c>
      <c r="I108" s="9">
        <f>Returns!I104-'Excess Returns'!I$4</f>
        <v>5.0684128780588283E-3</v>
      </c>
      <c r="J108" s="9">
        <f>Returns!J104-'Excess Returns'!J$4</f>
        <v>-9.8068542099645564E-2</v>
      </c>
      <c r="K108" s="9">
        <f>Returns!K104-'Excess Returns'!K$4</f>
        <v>-9.3862218799854354E-3</v>
      </c>
      <c r="L108" s="5">
        <f>Returns!L104-'Excess Returns'!L$4</f>
        <v>-8.1643598799521697E-3</v>
      </c>
      <c r="N108">
        <v>-2.0602661412531056E-2</v>
      </c>
      <c r="O108">
        <v>-2.0808083740291257E-2</v>
      </c>
      <c r="P108">
        <v>-1.7732475418974991E-2</v>
      </c>
      <c r="Q108">
        <v>1.0905277413666313E-2</v>
      </c>
      <c r="R108">
        <v>5.7675152224235986E-3</v>
      </c>
      <c r="S108">
        <v>-2.0602661412531056E-2</v>
      </c>
    </row>
    <row r="109" spans="1:19" x14ac:dyDescent="0.35">
      <c r="A109" s="19">
        <v>101</v>
      </c>
      <c r="B109" s="50">
        <v>43077</v>
      </c>
      <c r="C109" s="8">
        <f>Returns!C105-'Excess Returns'!C$4</f>
        <v>1.121119788290606E-2</v>
      </c>
      <c r="D109" s="9">
        <f>Returns!D105-'Excess Returns'!D$4</f>
        <v>6.1085122904778882E-3</v>
      </c>
      <c r="E109" s="9">
        <f>Returns!E105-'Excess Returns'!E$4</f>
        <v>1.8305930845823836E-2</v>
      </c>
      <c r="F109" s="9">
        <f>Returns!F105-'Excess Returns'!F$4</f>
        <v>-1.5425079561530247E-2</v>
      </c>
      <c r="G109" s="9">
        <f>Returns!G105-'Excess Returns'!G$4</f>
        <v>1.4009130124949684E-2</v>
      </c>
      <c r="H109" s="9">
        <f>Returns!H105-'Excess Returns'!H$4</f>
        <v>3.4989516128240777E-2</v>
      </c>
      <c r="I109" s="9">
        <f>Returns!I105-'Excess Returns'!I$4</f>
        <v>2.7734910612692412E-2</v>
      </c>
      <c r="J109" s="9">
        <f>Returns!J105-'Excess Returns'!J$4</f>
        <v>2.5234732665684073E-2</v>
      </c>
      <c r="K109" s="9">
        <f>Returns!K105-'Excess Returns'!K$4</f>
        <v>4.2359491075313277E-3</v>
      </c>
      <c r="L109" s="5">
        <f>Returns!L105-'Excess Returns'!L$4</f>
        <v>4.0115424434386107E-2</v>
      </c>
      <c r="N109">
        <v>1.121119788290606E-2</v>
      </c>
      <c r="O109">
        <v>6.1085122904778882E-3</v>
      </c>
      <c r="P109">
        <v>1.8305930845823836E-2</v>
      </c>
      <c r="Q109">
        <v>-1.5425079561530247E-2</v>
      </c>
      <c r="R109">
        <v>1.4009130124949684E-2</v>
      </c>
      <c r="S109">
        <v>1.121119788290606E-2</v>
      </c>
    </row>
    <row r="110" spans="1:19" x14ac:dyDescent="0.35">
      <c r="A110" s="19">
        <v>102</v>
      </c>
      <c r="B110" s="50">
        <v>43084</v>
      </c>
      <c r="C110" s="8">
        <f>Returns!C106-'Excess Returns'!C$4</f>
        <v>1.029927130664467E-2</v>
      </c>
      <c r="D110" s="9">
        <f>Returns!D106-'Excess Returns'!D$4</f>
        <v>-5.8649608671537019E-3</v>
      </c>
      <c r="E110" s="9">
        <f>Returns!E106-'Excess Returns'!E$4</f>
        <v>-9.9345536306635219E-3</v>
      </c>
      <c r="F110" s="9">
        <f>Returns!F106-'Excess Returns'!F$4</f>
        <v>-1.094621488579834E-2</v>
      </c>
      <c r="G110" s="9">
        <f>Returns!G106-'Excess Returns'!G$4</f>
        <v>1.0197409981228114E-2</v>
      </c>
      <c r="H110" s="9">
        <f>Returns!H106-'Excess Returns'!H$4</f>
        <v>1.0336099597525957E-2</v>
      </c>
      <c r="I110" s="9">
        <f>Returns!I106-'Excess Returns'!I$4</f>
        <v>3.8081612111515561E-2</v>
      </c>
      <c r="J110" s="9">
        <f>Returns!J106-'Excess Returns'!J$4</f>
        <v>-7.2036979751004312E-3</v>
      </c>
      <c r="K110" s="9">
        <f>Returns!K106-'Excess Returns'!K$4</f>
        <v>6.53090462154965E-3</v>
      </c>
      <c r="L110" s="5">
        <f>Returns!L106-'Excess Returns'!L$4</f>
        <v>2.7384183591029277E-2</v>
      </c>
      <c r="N110">
        <v>1.029927130664467E-2</v>
      </c>
      <c r="O110">
        <v>-5.8649608671537019E-3</v>
      </c>
      <c r="P110">
        <v>-9.9345536306635219E-3</v>
      </c>
      <c r="Q110">
        <v>-1.094621488579834E-2</v>
      </c>
      <c r="R110">
        <v>1.0197409981228114E-2</v>
      </c>
      <c r="S110">
        <v>1.029927130664467E-2</v>
      </c>
    </row>
    <row r="111" spans="1:19" x14ac:dyDescent="0.35">
      <c r="A111" s="19">
        <v>103</v>
      </c>
      <c r="B111" s="50">
        <v>43091</v>
      </c>
      <c r="C111" s="8">
        <f>Returns!C107-'Excess Returns'!C$4</f>
        <v>-2.8482871726203968E-2</v>
      </c>
      <c r="D111" s="9">
        <f>Returns!D107-'Excess Returns'!D$4</f>
        <v>3.3160435775714935E-3</v>
      </c>
      <c r="E111" s="9">
        <f>Returns!E107-'Excess Returns'!E$4</f>
        <v>1.6488772236984282E-2</v>
      </c>
      <c r="F111" s="9">
        <f>Returns!F107-'Excess Returns'!F$4</f>
        <v>-3.0177802797765317E-3</v>
      </c>
      <c r="G111" s="9">
        <f>Returns!G107-'Excess Returns'!G$4</f>
        <v>-1.8180257115106766E-2</v>
      </c>
      <c r="H111" s="9">
        <f>Returns!H107-'Excess Returns'!H$4</f>
        <v>5.5083202934209426E-3</v>
      </c>
      <c r="I111" s="9">
        <f>Returns!I107-'Excess Returns'!I$4</f>
        <v>-1.703555786952695E-2</v>
      </c>
      <c r="J111" s="9">
        <f>Returns!J107-'Excess Returns'!J$4</f>
        <v>4.4888247783306065E-2</v>
      </c>
      <c r="K111" s="9">
        <f>Returns!K107-'Excess Returns'!K$4</f>
        <v>8.8255632237661495E-3</v>
      </c>
      <c r="L111" s="5">
        <f>Returns!L107-'Excess Returns'!L$4</f>
        <v>5.3112474773270562E-3</v>
      </c>
      <c r="N111">
        <v>-2.8482871726203968E-2</v>
      </c>
      <c r="O111">
        <v>3.3160435775714935E-3</v>
      </c>
      <c r="P111">
        <v>1.6488772236984282E-2</v>
      </c>
      <c r="Q111">
        <v>-3.0177802797765317E-3</v>
      </c>
      <c r="R111">
        <v>-1.8180257115106766E-2</v>
      </c>
      <c r="S111">
        <v>-2.8482871726203968E-2</v>
      </c>
    </row>
    <row r="112" spans="1:19" ht="16" thickBot="1" x14ac:dyDescent="0.4">
      <c r="A112" s="37">
        <v>104</v>
      </c>
      <c r="B112" s="51">
        <v>43098</v>
      </c>
      <c r="C112" s="10">
        <f>Returns!C108-'Excess Returns'!C$4</f>
        <v>-1.6643662462701485E-2</v>
      </c>
      <c r="D112" s="11">
        <f>Returns!D108-'Excess Returns'!D$4</f>
        <v>-2.0410634205967761E-2</v>
      </c>
      <c r="E112" s="11">
        <f>Returns!E108-'Excess Returns'!E$4</f>
        <v>-8.8628007673040143E-3</v>
      </c>
      <c r="F112" s="11">
        <f>Returns!F108-'Excess Returns'!F$4</f>
        <v>-1.390265627285775E-2</v>
      </c>
      <c r="G112" s="11">
        <f>Returns!G108-'Excess Returns'!G$4</f>
        <v>-5.171299824430698E-3</v>
      </c>
      <c r="H112" s="11">
        <f>Returns!H108-'Excess Returns'!H$4</f>
        <v>-1.1785623891505035E-2</v>
      </c>
      <c r="I112" s="11">
        <f>Returns!I108-'Excess Returns'!I$4</f>
        <v>-1.0186417966016751E-2</v>
      </c>
      <c r="J112" s="11">
        <f>Returns!J108-'Excess Returns'!J$4</f>
        <v>-8.8157534836126993E-3</v>
      </c>
      <c r="K112" s="11">
        <f>Returns!K108-'Excess Returns'!K$4</f>
        <v>-1.2489350699650931E-2</v>
      </c>
      <c r="L112" s="6">
        <f>Returns!L108-'Excess Returns'!L$4</f>
        <v>-1.006159594191048E-2</v>
      </c>
      <c r="N112">
        <v>-1.6643662462701485E-2</v>
      </c>
      <c r="O112">
        <v>-2.0410634205967761E-2</v>
      </c>
      <c r="P112">
        <v>-8.8628007673040143E-3</v>
      </c>
      <c r="Q112">
        <v>-1.390265627285775E-2</v>
      </c>
      <c r="R112">
        <v>-5.171299824430698E-3</v>
      </c>
      <c r="S112">
        <v>-1.6643662462701485E-2</v>
      </c>
    </row>
  </sheetData>
  <mergeCells count="7">
    <mergeCell ref="N8:S8"/>
    <mergeCell ref="A5:B5"/>
    <mergeCell ref="A6:B6"/>
    <mergeCell ref="A1:L1"/>
    <mergeCell ref="A4:B4"/>
    <mergeCell ref="C2:G2"/>
    <mergeCell ref="H2:L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0"/>
  <sheetViews>
    <sheetView workbookViewId="0">
      <selection activeCell="H14" sqref="H14"/>
    </sheetView>
  </sheetViews>
  <sheetFormatPr defaultColWidth="10.6640625" defaultRowHeight="15.5" x14ac:dyDescent="0.35"/>
  <sheetData>
    <row r="1" spans="1:11" ht="16" thickBot="1" x14ac:dyDescent="0.4">
      <c r="A1" s="55"/>
      <c r="B1" s="34" t="s">
        <v>33</v>
      </c>
      <c r="C1" s="47" t="s">
        <v>64</v>
      </c>
      <c r="D1" s="47" t="s">
        <v>65</v>
      </c>
      <c r="E1" s="47" t="s">
        <v>66</v>
      </c>
      <c r="F1" s="47" t="s">
        <v>67</v>
      </c>
      <c r="G1" s="80" t="s">
        <v>135</v>
      </c>
      <c r="H1" s="82" t="s">
        <v>136</v>
      </c>
      <c r="I1" s="82" t="s">
        <v>137</v>
      </c>
      <c r="J1" s="82" t="s">
        <v>138</v>
      </c>
      <c r="K1" s="81" t="s">
        <v>139</v>
      </c>
    </row>
    <row r="2" spans="1:11" x14ac:dyDescent="0.35">
      <c r="A2" s="72" t="s">
        <v>33</v>
      </c>
      <c r="B2" s="9">
        <f t="array" ref="B2:K11">(MMULT(TRANSPOSE('Excess Returns'!C9:L112),'Excess Returns'!C9:'Excess Returns'!L112)/10)</f>
        <v>8.133677798131532E-3</v>
      </c>
      <c r="C2" s="9">
        <v>2.0016620894444284E-3</v>
      </c>
      <c r="D2" s="9">
        <v>5.2143169516549398E-3</v>
      </c>
      <c r="E2" s="9">
        <v>1.4291417195039999E-3</v>
      </c>
      <c r="F2" s="9">
        <v>3.1810957128444255E-3</v>
      </c>
      <c r="G2" s="9">
        <v>-8.4764944902072524E-4</v>
      </c>
      <c r="H2" s="9">
        <v>1.39412112328121E-3</v>
      </c>
      <c r="I2" s="9">
        <v>2.5555388303138706E-3</v>
      </c>
      <c r="J2" s="9">
        <v>8.554252126600295E-4</v>
      </c>
      <c r="K2" s="5">
        <v>-2.4453012004612248E-4</v>
      </c>
    </row>
    <row r="3" spans="1:11" x14ac:dyDescent="0.35">
      <c r="A3" s="72" t="s">
        <v>64</v>
      </c>
      <c r="B3" s="9">
        <v>2.0016620894444284E-3</v>
      </c>
      <c r="C3" s="9">
        <v>1.2849452420885952E-2</v>
      </c>
      <c r="D3" s="9">
        <v>4.0972915720309238E-3</v>
      </c>
      <c r="E3" s="9">
        <v>5.4099754828222501E-3</v>
      </c>
      <c r="F3" s="9">
        <v>4.8611812052353669E-3</v>
      </c>
      <c r="G3" s="9">
        <v>4.3361494375740243E-5</v>
      </c>
      <c r="H3" s="9">
        <v>-4.3463247428848529E-4</v>
      </c>
      <c r="I3" s="9">
        <v>5.8610771750580489E-3</v>
      </c>
      <c r="J3" s="9">
        <v>1.4193517890699128E-3</v>
      </c>
      <c r="K3" s="5">
        <v>-3.8844848168561358E-6</v>
      </c>
    </row>
    <row r="4" spans="1:11" x14ac:dyDescent="0.35">
      <c r="A4" s="72" t="s">
        <v>65</v>
      </c>
      <c r="B4" s="9">
        <v>5.2143169516549398E-3</v>
      </c>
      <c r="C4" s="9">
        <v>4.0972915720309238E-3</v>
      </c>
      <c r="D4" s="9">
        <v>2.4356278556270587E-2</v>
      </c>
      <c r="E4" s="9">
        <v>2.6365430997286861E-3</v>
      </c>
      <c r="F4" s="9">
        <v>4.6469672992604048E-3</v>
      </c>
      <c r="G4" s="9">
        <v>-6.6018451840835419E-4</v>
      </c>
      <c r="H4" s="9">
        <v>1.7791123660712406E-4</v>
      </c>
      <c r="I4" s="9">
        <v>5.8442796158486125E-3</v>
      </c>
      <c r="J4" s="9">
        <v>1.2124736761922764E-3</v>
      </c>
      <c r="K4" s="5">
        <v>-1.0970827117196926E-3</v>
      </c>
    </row>
    <row r="5" spans="1:11" x14ac:dyDescent="0.35">
      <c r="A5" s="72" t="s">
        <v>66</v>
      </c>
      <c r="B5" s="9">
        <v>1.4291417195039999E-3</v>
      </c>
      <c r="C5" s="9">
        <v>5.4099754828222501E-3</v>
      </c>
      <c r="D5" s="9">
        <v>2.6365430997286861E-3</v>
      </c>
      <c r="E5" s="9">
        <v>7.858301432810421E-3</v>
      </c>
      <c r="F5" s="9">
        <v>3.4175302936473142E-3</v>
      </c>
      <c r="G5" s="9">
        <v>1.1433696384477031E-3</v>
      </c>
      <c r="H5" s="9">
        <v>1.1115631878732552E-3</v>
      </c>
      <c r="I5" s="9">
        <v>6.4766449379787972E-3</v>
      </c>
      <c r="J5" s="9">
        <v>2.8144734374443499E-3</v>
      </c>
      <c r="K5" s="5">
        <v>6.1159046616636426E-4</v>
      </c>
    </row>
    <row r="6" spans="1:11" x14ac:dyDescent="0.35">
      <c r="A6" s="72" t="s">
        <v>67</v>
      </c>
      <c r="B6" s="9">
        <v>3.1810957128444255E-3</v>
      </c>
      <c r="C6" s="9">
        <v>4.8611812052353669E-3</v>
      </c>
      <c r="D6" s="9">
        <v>4.6469672992604048E-3</v>
      </c>
      <c r="E6" s="9">
        <v>3.4175302936473142E-3</v>
      </c>
      <c r="F6" s="9">
        <v>5.4548213997816942E-3</v>
      </c>
      <c r="G6" s="9">
        <v>-4.868100437887303E-4</v>
      </c>
      <c r="H6" s="9">
        <v>8.2443955844463954E-4</v>
      </c>
      <c r="I6" s="9">
        <v>2.8980563504898663E-3</v>
      </c>
      <c r="J6" s="9">
        <v>8.6991560790585583E-4</v>
      </c>
      <c r="K6" s="5">
        <v>-2.8641057879938479E-4</v>
      </c>
    </row>
    <row r="7" spans="1:11" x14ac:dyDescent="0.35">
      <c r="A7" s="15" t="s">
        <v>101</v>
      </c>
      <c r="B7" s="9">
        <v>-8.4764944902072524E-4</v>
      </c>
      <c r="C7" s="9">
        <v>4.3361494375740243E-5</v>
      </c>
      <c r="D7" s="9">
        <v>-6.6018451840835419E-4</v>
      </c>
      <c r="E7" s="9">
        <v>1.1433696384477031E-3</v>
      </c>
      <c r="F7" s="9">
        <v>-4.868100437887303E-4</v>
      </c>
      <c r="G7" s="9">
        <v>6.4620214025699566E-3</v>
      </c>
      <c r="H7" s="9">
        <v>1.4662820203536855E-3</v>
      </c>
      <c r="I7" s="9">
        <v>3.2731134828184508E-3</v>
      </c>
      <c r="J7" s="9">
        <v>2.2485819613935181E-4</v>
      </c>
      <c r="K7" s="5">
        <v>4.2379687792722699E-3</v>
      </c>
    </row>
    <row r="8" spans="1:11" x14ac:dyDescent="0.35">
      <c r="A8" s="15" t="s">
        <v>101</v>
      </c>
      <c r="B8" s="9">
        <v>1.39412112328121E-3</v>
      </c>
      <c r="C8" s="9">
        <v>-4.3463247428848529E-4</v>
      </c>
      <c r="D8" s="9">
        <v>1.7791123660712406E-4</v>
      </c>
      <c r="E8" s="9">
        <v>1.1115631878732552E-3</v>
      </c>
      <c r="F8" s="9">
        <v>8.2443955844463954E-4</v>
      </c>
      <c r="G8" s="9">
        <v>1.4662820203536855E-3</v>
      </c>
      <c r="H8" s="9">
        <v>5.7960532177536352E-3</v>
      </c>
      <c r="I8" s="9">
        <v>4.3152741523620848E-3</v>
      </c>
      <c r="J8" s="9">
        <v>3.8728161734453044E-3</v>
      </c>
      <c r="K8" s="5">
        <v>2.9856901055749481E-3</v>
      </c>
    </row>
    <row r="9" spans="1:11" x14ac:dyDescent="0.35">
      <c r="A9" s="15" t="s">
        <v>101</v>
      </c>
      <c r="B9" s="9">
        <v>2.5555388303138706E-3</v>
      </c>
      <c r="C9" s="9">
        <v>5.8610771750580489E-3</v>
      </c>
      <c r="D9" s="9">
        <v>5.8442796158486125E-3</v>
      </c>
      <c r="E9" s="9">
        <v>6.4766449379787972E-3</v>
      </c>
      <c r="F9" s="9">
        <v>2.8980563504898663E-3</v>
      </c>
      <c r="G9" s="9">
        <v>3.2731134828184508E-3</v>
      </c>
      <c r="H9" s="9">
        <v>4.3152741523620848E-3</v>
      </c>
      <c r="I9" s="9">
        <v>5.1700709917363821E-2</v>
      </c>
      <c r="J9" s="9">
        <v>5.2416389192560071E-3</v>
      </c>
      <c r="K9" s="5">
        <v>4.1454124970686608E-3</v>
      </c>
    </row>
    <row r="10" spans="1:11" x14ac:dyDescent="0.35">
      <c r="A10" s="15" t="s">
        <v>101</v>
      </c>
      <c r="B10" s="9">
        <v>8.554252126600295E-4</v>
      </c>
      <c r="C10" s="9">
        <v>1.4193517890699128E-3</v>
      </c>
      <c r="D10" s="9">
        <v>1.2124736761922764E-3</v>
      </c>
      <c r="E10" s="9">
        <v>2.8144734374443499E-3</v>
      </c>
      <c r="F10" s="9">
        <v>8.6991560790585583E-4</v>
      </c>
      <c r="G10" s="9">
        <v>2.2485819613935181E-4</v>
      </c>
      <c r="H10" s="9">
        <v>3.8728161734453044E-3</v>
      </c>
      <c r="I10" s="9">
        <v>5.2416389192560071E-3</v>
      </c>
      <c r="J10" s="9">
        <v>1.1755448961444624E-2</v>
      </c>
      <c r="K10" s="5">
        <v>2.5544669954840451E-3</v>
      </c>
    </row>
    <row r="11" spans="1:11" ht="16" thickBot="1" x14ac:dyDescent="0.4">
      <c r="A11" s="69" t="s">
        <v>101</v>
      </c>
      <c r="B11" s="11">
        <v>-2.4453012004612248E-4</v>
      </c>
      <c r="C11" s="11">
        <v>-3.8844848168561358E-6</v>
      </c>
      <c r="D11" s="11">
        <v>-1.0970827117196926E-3</v>
      </c>
      <c r="E11" s="11">
        <v>6.1159046616636426E-4</v>
      </c>
      <c r="F11" s="11">
        <v>-2.8641057879938479E-4</v>
      </c>
      <c r="G11" s="11">
        <v>4.2379687792722699E-3</v>
      </c>
      <c r="H11" s="11">
        <v>2.9856901055749481E-3</v>
      </c>
      <c r="I11" s="11">
        <v>4.1454124970686608E-3</v>
      </c>
      <c r="J11" s="11">
        <v>2.5544669954840451E-3</v>
      </c>
      <c r="K11" s="6">
        <v>6.3717759185101443E-3</v>
      </c>
    </row>
    <row r="12" spans="1:11" x14ac:dyDescent="0.35">
      <c r="A12" s="9"/>
    </row>
    <row r="13" spans="1:11" ht="16" thickBot="1" x14ac:dyDescent="0.4"/>
    <row r="14" spans="1:11" ht="16" thickBot="1" x14ac:dyDescent="0.4">
      <c r="A14" s="56" t="s">
        <v>123</v>
      </c>
      <c r="B14" s="34" t="s">
        <v>33</v>
      </c>
      <c r="C14" s="47" t="s">
        <v>64</v>
      </c>
      <c r="D14" s="47" t="s">
        <v>65</v>
      </c>
      <c r="E14" s="47" t="s">
        <v>66</v>
      </c>
      <c r="F14" s="47" t="s">
        <v>67</v>
      </c>
      <c r="G14" s="71" t="s">
        <v>33</v>
      </c>
    </row>
    <row r="15" spans="1:11" x14ac:dyDescent="0.35">
      <c r="A15" s="72" t="s">
        <v>33</v>
      </c>
      <c r="B15" s="9">
        <f t="array" ref="B15:G20">(MMULT(TRANSPOSE('Excess Returns'!N9:S112),'Excess Returns'!N9:S112)/103)</f>
        <v>7.89677456129275E-4</v>
      </c>
      <c r="C15" s="9">
        <v>1.9433612518877946E-4</v>
      </c>
      <c r="D15" s="9">
        <v>5.0624436423834368E-4</v>
      </c>
      <c r="E15" s="9">
        <v>1.3875162325281551E-4</v>
      </c>
      <c r="F15" s="9">
        <v>3.088442439654782E-4</v>
      </c>
      <c r="G15" s="5">
        <v>7.89677456129275E-4</v>
      </c>
    </row>
    <row r="16" spans="1:11" x14ac:dyDescent="0.35">
      <c r="A16" s="72" t="s">
        <v>64</v>
      </c>
      <c r="B16" s="9">
        <v>1.9433612518877946E-4</v>
      </c>
      <c r="C16" s="9">
        <v>1.2475196525131992E-3</v>
      </c>
      <c r="D16" s="9">
        <v>3.9779529825542952E-4</v>
      </c>
      <c r="E16" s="9">
        <v>5.2524033813808259E-4</v>
      </c>
      <c r="F16" s="9">
        <v>4.719593403141133E-4</v>
      </c>
      <c r="G16" s="5">
        <v>1.9433612518877946E-4</v>
      </c>
    </row>
    <row r="17" spans="1:7" x14ac:dyDescent="0.35">
      <c r="A17" s="72" t="s">
        <v>65</v>
      </c>
      <c r="B17" s="9">
        <v>5.0624436423834368E-4</v>
      </c>
      <c r="C17" s="9">
        <v>3.9779529825542952E-4</v>
      </c>
      <c r="D17" s="9">
        <v>2.3646872384728728E-3</v>
      </c>
      <c r="E17" s="9">
        <v>2.5597505822608604E-4</v>
      </c>
      <c r="F17" s="9">
        <v>4.5116187371460235E-4</v>
      </c>
      <c r="G17" s="5">
        <v>5.0624436423834368E-4</v>
      </c>
    </row>
    <row r="18" spans="1:7" x14ac:dyDescent="0.35">
      <c r="A18" s="72" t="s">
        <v>66</v>
      </c>
      <c r="B18" s="9">
        <v>1.3875162325281551E-4</v>
      </c>
      <c r="C18" s="9">
        <v>5.2524033813808259E-4</v>
      </c>
      <c r="D18" s="9">
        <v>2.5597505822608604E-4</v>
      </c>
      <c r="E18" s="9">
        <v>7.6294188668062351E-4</v>
      </c>
      <c r="F18" s="9">
        <v>3.3179905763566157E-4</v>
      </c>
      <c r="G18" s="5">
        <v>1.3875162325281551E-4</v>
      </c>
    </row>
    <row r="19" spans="1:7" x14ac:dyDescent="0.35">
      <c r="A19" s="72" t="s">
        <v>67</v>
      </c>
      <c r="B19" s="9">
        <v>3.088442439654782E-4</v>
      </c>
      <c r="C19" s="9">
        <v>4.719593403141133E-4</v>
      </c>
      <c r="D19" s="9">
        <v>4.5116187371460235E-4</v>
      </c>
      <c r="E19" s="9">
        <v>3.3179905763566157E-4</v>
      </c>
      <c r="F19" s="9">
        <v>5.2959431065841694E-4</v>
      </c>
      <c r="G19" s="5">
        <v>3.088442439654782E-4</v>
      </c>
    </row>
    <row r="20" spans="1:7" ht="16" thickBot="1" x14ac:dyDescent="0.4">
      <c r="A20" s="73" t="s">
        <v>33</v>
      </c>
      <c r="B20" s="11">
        <v>7.89677456129275E-4</v>
      </c>
      <c r="C20" s="11">
        <v>1.9433612518877946E-4</v>
      </c>
      <c r="D20" s="11">
        <v>5.0624436423834368E-4</v>
      </c>
      <c r="E20" s="11">
        <v>1.3875162325281551E-4</v>
      </c>
      <c r="F20" s="11">
        <v>3.088442439654782E-4</v>
      </c>
      <c r="G20" s="6">
        <v>7.89677456129275E-4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C3" sqref="C3"/>
    </sheetView>
  </sheetViews>
  <sheetFormatPr defaultColWidth="10.6640625" defaultRowHeight="15.5" x14ac:dyDescent="0.35"/>
  <sheetData>
    <row r="1" spans="1:11" x14ac:dyDescent="0.35">
      <c r="A1" s="76"/>
      <c r="B1" s="76" t="s">
        <v>33</v>
      </c>
      <c r="C1" s="76" t="s">
        <v>64</v>
      </c>
      <c r="D1" s="76" t="s">
        <v>65</v>
      </c>
      <c r="E1" s="76" t="s">
        <v>66</v>
      </c>
      <c r="F1" s="76" t="s">
        <v>67</v>
      </c>
      <c r="G1" s="76" t="s">
        <v>135</v>
      </c>
      <c r="H1" s="76" t="s">
        <v>136</v>
      </c>
      <c r="I1" s="76" t="s">
        <v>137</v>
      </c>
      <c r="J1" s="76" t="s">
        <v>138</v>
      </c>
      <c r="K1" s="76" t="s">
        <v>139</v>
      </c>
    </row>
    <row r="2" spans="1:11" x14ac:dyDescent="0.35">
      <c r="A2" s="74" t="s">
        <v>33</v>
      </c>
      <c r="B2" s="74">
        <v>1</v>
      </c>
      <c r="C2" s="74">
        <v>0.19579652123729557</v>
      </c>
      <c r="D2" s="74">
        <v>0.37046610366649962</v>
      </c>
      <c r="E2" s="74">
        <v>0.17875881753694386</v>
      </c>
      <c r="F2" s="74">
        <v>0.47757654162882113</v>
      </c>
      <c r="G2" s="74">
        <v>-0.11691994589874248</v>
      </c>
      <c r="H2" s="74">
        <v>0.20304431911226065</v>
      </c>
      <c r="I2" s="74">
        <v>0.12462086135740624</v>
      </c>
      <c r="J2" s="74">
        <v>8.7482050513468287E-2</v>
      </c>
      <c r="K2" s="74">
        <v>-3.3967112659963335E-2</v>
      </c>
    </row>
    <row r="3" spans="1:11" x14ac:dyDescent="0.35">
      <c r="A3" s="74" t="s">
        <v>64</v>
      </c>
      <c r="B3" s="74">
        <v>0.19579652123729557</v>
      </c>
      <c r="C3" s="74">
        <v>1</v>
      </c>
      <c r="D3" s="74">
        <v>0.23160562021502459</v>
      </c>
      <c r="E3" s="74">
        <v>0.53837966116217062</v>
      </c>
      <c r="F3" s="74">
        <v>0.58064304985164328</v>
      </c>
      <c r="G3" s="74">
        <v>4.7585839407979511E-3</v>
      </c>
      <c r="H3" s="74">
        <v>-5.0363242097517934E-2</v>
      </c>
      <c r="I3" s="74">
        <v>0.22739812339981882</v>
      </c>
      <c r="J3" s="74">
        <v>0.11548567819010432</v>
      </c>
      <c r="K3" s="74">
        <v>-4.2929998259033089E-4</v>
      </c>
    </row>
    <row r="4" spans="1:11" x14ac:dyDescent="0.35">
      <c r="A4" s="74" t="s">
        <v>65</v>
      </c>
      <c r="B4" s="74">
        <v>0.37046610366649962</v>
      </c>
      <c r="C4" s="74">
        <v>0.23160562021502459</v>
      </c>
      <c r="D4" s="74">
        <v>1</v>
      </c>
      <c r="E4" s="74">
        <v>0.19057462205611994</v>
      </c>
      <c r="F4" s="74">
        <v>0.40315670066967146</v>
      </c>
      <c r="G4" s="74">
        <v>-5.2623008512260608E-2</v>
      </c>
      <c r="H4" s="74">
        <v>1.4973789721222175E-2</v>
      </c>
      <c r="I4" s="74">
        <v>0.1646938063218869</v>
      </c>
      <c r="J4" s="74">
        <v>7.165512240038055E-2</v>
      </c>
      <c r="K4" s="74">
        <v>-8.8065064609633814E-2</v>
      </c>
    </row>
    <row r="5" spans="1:11" x14ac:dyDescent="0.35">
      <c r="A5" s="74" t="s">
        <v>66</v>
      </c>
      <c r="B5" s="74">
        <v>0.17875881753694386</v>
      </c>
      <c r="C5" s="74">
        <v>0.53837966116217062</v>
      </c>
      <c r="D5" s="74">
        <v>0.19057462205611994</v>
      </c>
      <c r="E5" s="74">
        <v>1</v>
      </c>
      <c r="F5" s="74">
        <v>0.52198468771979967</v>
      </c>
      <c r="G5" s="74">
        <v>0.16044940749919667</v>
      </c>
      <c r="H5" s="74">
        <v>0.16470380469399051</v>
      </c>
      <c r="I5" s="74">
        <v>0.32131980426134865</v>
      </c>
      <c r="J5" s="74">
        <v>0.29282840519603548</v>
      </c>
      <c r="K5" s="74">
        <v>8.643031937703724E-2</v>
      </c>
    </row>
    <row r="6" spans="1:11" x14ac:dyDescent="0.35">
      <c r="A6" s="74" t="s">
        <v>67</v>
      </c>
      <c r="B6" s="74">
        <v>0.47757654162882113</v>
      </c>
      <c r="C6" s="74">
        <v>0.58064304985164328</v>
      </c>
      <c r="D6" s="74">
        <v>0.40315670066967146</v>
      </c>
      <c r="E6" s="74">
        <v>0.52198468771979967</v>
      </c>
      <c r="F6" s="74">
        <v>1</v>
      </c>
      <c r="G6" s="74">
        <v>-8.1994564984149934E-2</v>
      </c>
      <c r="H6" s="74">
        <v>0.14662309143225127</v>
      </c>
      <c r="I6" s="74">
        <v>0.17257119428257539</v>
      </c>
      <c r="J6" s="74">
        <v>0.10863436872926303</v>
      </c>
      <c r="K6" s="74">
        <v>-4.8581233777905714E-2</v>
      </c>
    </row>
    <row r="7" spans="1:11" x14ac:dyDescent="0.35">
      <c r="A7" s="74" t="s">
        <v>135</v>
      </c>
      <c r="B7" s="74">
        <v>-0.11691994589874248</v>
      </c>
      <c r="C7" s="74">
        <v>4.7585839407979511E-3</v>
      </c>
      <c r="D7" s="74">
        <v>-5.2623008512260608E-2</v>
      </c>
      <c r="E7" s="74">
        <v>0.16044940749919667</v>
      </c>
      <c r="F7" s="74">
        <v>-8.1994564984149934E-2</v>
      </c>
      <c r="G7" s="74">
        <v>1</v>
      </c>
      <c r="H7" s="74">
        <v>0.23958914131249173</v>
      </c>
      <c r="I7" s="74">
        <v>0.1790723833100186</v>
      </c>
      <c r="J7" s="74">
        <v>2.5799121401972963E-2</v>
      </c>
      <c r="K7" s="74">
        <v>0.66045511779690635</v>
      </c>
    </row>
    <row r="8" spans="1:11" x14ac:dyDescent="0.35">
      <c r="A8" s="74" t="s">
        <v>136</v>
      </c>
      <c r="B8" s="74">
        <v>0.20304431911226065</v>
      </c>
      <c r="C8" s="74">
        <v>-5.0363242097517934E-2</v>
      </c>
      <c r="D8" s="74">
        <v>1.4973789721222175E-2</v>
      </c>
      <c r="E8" s="74">
        <v>0.16470380469399051</v>
      </c>
      <c r="F8" s="74">
        <v>0.14662309143225127</v>
      </c>
      <c r="G8" s="74">
        <v>0.23958914131249173</v>
      </c>
      <c r="H8" s="74">
        <v>1</v>
      </c>
      <c r="I8" s="74">
        <v>0.24928374271481274</v>
      </c>
      <c r="J8" s="74">
        <v>0.46918172860122997</v>
      </c>
      <c r="K8" s="74">
        <v>0.49130173701674607</v>
      </c>
    </row>
    <row r="9" spans="1:11" x14ac:dyDescent="0.35">
      <c r="A9" s="74" t="s">
        <v>137</v>
      </c>
      <c r="B9" s="74">
        <v>0.12462086135740624</v>
      </c>
      <c r="C9" s="74">
        <v>0.22739812339981882</v>
      </c>
      <c r="D9" s="74">
        <v>0.1646938063218869</v>
      </c>
      <c r="E9" s="74">
        <v>0.32131980426134865</v>
      </c>
      <c r="F9" s="74">
        <v>0.17257119428257539</v>
      </c>
      <c r="G9" s="74">
        <v>0.1790723833100186</v>
      </c>
      <c r="H9" s="74">
        <v>0.24928374271481274</v>
      </c>
      <c r="I9" s="74">
        <v>1</v>
      </c>
      <c r="J9" s="74">
        <v>0.21261761244099464</v>
      </c>
      <c r="K9" s="74">
        <v>0.22839639878845122</v>
      </c>
    </row>
    <row r="10" spans="1:11" ht="16" thickBot="1" x14ac:dyDescent="0.4">
      <c r="A10" s="74" t="s">
        <v>138</v>
      </c>
      <c r="B10" s="74">
        <v>8.7482050513468287E-2</v>
      </c>
      <c r="C10" s="74">
        <v>0.11548567819010432</v>
      </c>
      <c r="D10" s="74">
        <v>7.165512240038055E-2</v>
      </c>
      <c r="E10" s="74">
        <v>0.29282840519603548</v>
      </c>
      <c r="F10" s="74">
        <v>0.10863436872926303</v>
      </c>
      <c r="G10" s="74">
        <v>2.5799121401972963E-2</v>
      </c>
      <c r="H10" s="74">
        <v>0.46918172860122997</v>
      </c>
      <c r="I10" s="74">
        <v>0.21261761244099464</v>
      </c>
      <c r="J10" s="74">
        <v>1</v>
      </c>
      <c r="K10" s="75">
        <v>0.29515519975785087</v>
      </c>
    </row>
    <row r="11" spans="1:11" ht="16" thickBot="1" x14ac:dyDescent="0.4">
      <c r="A11" s="75" t="s">
        <v>139</v>
      </c>
      <c r="B11" s="75">
        <v>-3.3967112659963335E-2</v>
      </c>
      <c r="C11" s="75">
        <v>-4.2929998259033089E-4</v>
      </c>
      <c r="D11" s="75">
        <v>-8.8065064609633814E-2</v>
      </c>
      <c r="E11" s="75">
        <v>8.643031937703724E-2</v>
      </c>
      <c r="F11" s="75">
        <v>-4.8581233777905714E-2</v>
      </c>
      <c r="G11" s="75">
        <v>0.66045511779690635</v>
      </c>
      <c r="H11" s="75">
        <v>0.49130173701674607</v>
      </c>
      <c r="I11" s="75">
        <v>0.22839639878845122</v>
      </c>
      <c r="J11" s="75">
        <v>0.29515519975785087</v>
      </c>
      <c r="K11" s="7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7:B11"/>
  <sheetViews>
    <sheetView workbookViewId="0">
      <selection activeCell="B11" sqref="B11"/>
    </sheetView>
  </sheetViews>
  <sheetFormatPr defaultColWidth="10.6640625" defaultRowHeight="15.5" x14ac:dyDescent="0.35"/>
  <sheetData>
    <row r="7" spans="1:2" x14ac:dyDescent="0.35">
      <c r="A7" s="2"/>
    </row>
    <row r="9" spans="1:2" x14ac:dyDescent="0.35">
      <c r="A9" s="2" t="s">
        <v>124</v>
      </c>
    </row>
    <row r="11" spans="1:2" x14ac:dyDescent="0.35">
      <c r="A11" t="s">
        <v>125</v>
      </c>
      <c r="B11" s="3">
        <f>2.15%/52</f>
        <v>4.1346153846153844E-4</v>
      </c>
    </row>
  </sheetData>
  <hyperlinks>
    <hyperlink ref="A9" r:id="rId1" xr:uid="{00000000-0004-0000-1100-000000000000}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K23"/>
  <sheetViews>
    <sheetView zoomScale="70" zoomScaleNormal="70" workbookViewId="0">
      <selection activeCell="B16" sqref="B16"/>
    </sheetView>
  </sheetViews>
  <sheetFormatPr defaultColWidth="10.6640625" defaultRowHeight="15.5" x14ac:dyDescent="0.35"/>
  <cols>
    <col min="1" max="1" width="19.6640625" bestFit="1" customWidth="1"/>
    <col min="2" max="2" width="11.1640625" bestFit="1" customWidth="1"/>
    <col min="4" max="4" width="15" bestFit="1" customWidth="1"/>
    <col min="6" max="6" width="16.6640625" bestFit="1" customWidth="1"/>
    <col min="7" max="7" width="15.5" bestFit="1" customWidth="1"/>
  </cols>
  <sheetData>
    <row r="3" spans="1:11" x14ac:dyDescent="0.35">
      <c r="A3" s="1" t="s">
        <v>4</v>
      </c>
      <c r="B3" s="1" t="s">
        <v>126</v>
      </c>
      <c r="C3" s="1" t="s">
        <v>127</v>
      </c>
      <c r="D3" s="1" t="s">
        <v>128</v>
      </c>
      <c r="E3" s="1" t="s">
        <v>99</v>
      </c>
      <c r="F3" s="1" t="s">
        <v>140</v>
      </c>
      <c r="G3" s="83" t="s">
        <v>142</v>
      </c>
      <c r="H3" s="83" t="s">
        <v>59</v>
      </c>
    </row>
    <row r="4" spans="1:11" x14ac:dyDescent="0.35">
      <c r="A4" s="86" t="s">
        <v>33</v>
      </c>
      <c r="B4" s="1">
        <v>5.7710801970794348E-3</v>
      </c>
      <c r="C4" s="1">
        <v>0.1</v>
      </c>
      <c r="D4" s="1">
        <f>B4*C4</f>
        <v>5.7710801970794351E-4</v>
      </c>
      <c r="E4">
        <v>7.8967745612927521E-4</v>
      </c>
      <c r="F4">
        <f>C4*E4</f>
        <v>7.8967745612927524E-5</v>
      </c>
      <c r="G4">
        <f>SQRT(F4)</f>
        <v>8.8863797810428691E-3</v>
      </c>
      <c r="H4">
        <f>(B4-$B$18)/G4</f>
        <v>0.60290228311501981</v>
      </c>
    </row>
    <row r="5" spans="1:11" x14ac:dyDescent="0.35">
      <c r="A5" s="86" t="s">
        <v>64</v>
      </c>
      <c r="B5" s="1">
        <v>6.2906703147480366E-3</v>
      </c>
      <c r="C5" s="1">
        <v>0.1</v>
      </c>
      <c r="D5" s="1">
        <f t="shared" ref="D5:D13" si="0">B5*C5</f>
        <v>6.2906703147480375E-4</v>
      </c>
      <c r="E5">
        <v>1.2475196525131981E-3</v>
      </c>
      <c r="F5">
        <f t="shared" ref="F5:F13" si="1">C5*E5</f>
        <v>1.247519652513198E-4</v>
      </c>
      <c r="G5">
        <f t="shared" ref="G5:G13" si="2">SQRT(F5)</f>
        <v>1.1169241928229498E-2</v>
      </c>
      <c r="H5">
        <f t="shared" ref="H5:H13" si="3">(B5-$B$18)/G5</f>
        <v>0.52619585232837096</v>
      </c>
    </row>
    <row r="6" spans="1:11" x14ac:dyDescent="0.35">
      <c r="A6" s="86" t="s">
        <v>65</v>
      </c>
      <c r="B6" s="1">
        <v>4.963349689439807E-3</v>
      </c>
      <c r="C6" s="1">
        <v>0.1</v>
      </c>
      <c r="D6" s="1">
        <f t="shared" si="0"/>
        <v>4.9633496894398068E-4</v>
      </c>
      <c r="E6">
        <v>2.3646872384728733E-3</v>
      </c>
      <c r="F6">
        <f t="shared" si="1"/>
        <v>2.3646872384728733E-4</v>
      </c>
      <c r="G6">
        <f t="shared" si="2"/>
        <v>1.5377539590171352E-2</v>
      </c>
      <c r="H6">
        <f t="shared" si="3"/>
        <v>0.29587881236126728</v>
      </c>
    </row>
    <row r="7" spans="1:11" x14ac:dyDescent="0.35">
      <c r="A7" s="86" t="s">
        <v>66</v>
      </c>
      <c r="B7" s="1">
        <v>5.6629179146521682E-3</v>
      </c>
      <c r="C7" s="1">
        <v>0.1</v>
      </c>
      <c r="D7" s="1">
        <f t="shared" si="0"/>
        <v>5.6629179146521684E-4</v>
      </c>
      <c r="E7">
        <v>7.6294188668062307E-4</v>
      </c>
      <c r="F7">
        <f t="shared" si="1"/>
        <v>7.6294188668062318E-5</v>
      </c>
      <c r="G7">
        <f t="shared" si="2"/>
        <v>8.7346544675826945E-3</v>
      </c>
      <c r="H7">
        <f t="shared" si="3"/>
        <v>0.60099187617245386</v>
      </c>
    </row>
    <row r="8" spans="1:11" x14ac:dyDescent="0.35">
      <c r="A8" s="86" t="s">
        <v>67</v>
      </c>
      <c r="B8" s="1">
        <v>3.5098454068860563E-3</v>
      </c>
      <c r="C8" s="1">
        <v>0.1</v>
      </c>
      <c r="D8" s="1">
        <f t="shared" si="0"/>
        <v>3.5098454068860564E-4</v>
      </c>
      <c r="E8">
        <v>5.2959431065841738E-4</v>
      </c>
      <c r="F8">
        <f t="shared" si="1"/>
        <v>5.2959431065841739E-5</v>
      </c>
      <c r="G8">
        <f t="shared" si="2"/>
        <v>7.2773230700472367E-3</v>
      </c>
      <c r="H8">
        <f t="shared" si="3"/>
        <v>0.42548390920954665</v>
      </c>
    </row>
    <row r="9" spans="1:11" x14ac:dyDescent="0.35">
      <c r="A9" s="86" t="s">
        <v>135</v>
      </c>
      <c r="B9" s="1">
        <v>2.383526949576852E-3</v>
      </c>
      <c r="C9" s="1">
        <v>0.1</v>
      </c>
      <c r="D9" s="1">
        <f t="shared" si="0"/>
        <v>2.383526949576852E-4</v>
      </c>
      <c r="E9">
        <v>6.2738071869611236E-4</v>
      </c>
      <c r="F9">
        <f t="shared" si="1"/>
        <v>6.2738071869611236E-5</v>
      </c>
      <c r="G9">
        <f t="shared" si="2"/>
        <v>7.920736826180455E-3</v>
      </c>
      <c r="H9">
        <f t="shared" si="3"/>
        <v>0.24872249316549006</v>
      </c>
    </row>
    <row r="10" spans="1:11" x14ac:dyDescent="0.35">
      <c r="A10" s="86" t="s">
        <v>136</v>
      </c>
      <c r="B10" s="1">
        <v>4.2117217964355901E-3</v>
      </c>
      <c r="C10" s="1">
        <v>0.1</v>
      </c>
      <c r="D10" s="1">
        <f t="shared" si="0"/>
        <v>4.2117217964355902E-4</v>
      </c>
      <c r="E10">
        <v>5.6272361337413956E-4</v>
      </c>
      <c r="F10">
        <f t="shared" si="1"/>
        <v>5.6272361337413962E-5</v>
      </c>
      <c r="G10">
        <f t="shared" si="2"/>
        <v>7.5014906077001762E-3</v>
      </c>
      <c r="H10">
        <f t="shared" si="3"/>
        <v>0.50633406833505734</v>
      </c>
    </row>
    <row r="11" spans="1:11" x14ac:dyDescent="0.35">
      <c r="A11" s="86" t="s">
        <v>137</v>
      </c>
      <c r="B11" s="1">
        <v>5.4259197291011592E-3</v>
      </c>
      <c r="C11" s="1">
        <v>0.1</v>
      </c>
      <c r="D11" s="1">
        <f t="shared" si="0"/>
        <v>5.425919729101159E-4</v>
      </c>
      <c r="E11">
        <v>5.0194863997440609E-3</v>
      </c>
      <c r="F11">
        <f t="shared" si="1"/>
        <v>5.0194863997440615E-4</v>
      </c>
      <c r="G11">
        <f t="shared" si="2"/>
        <v>2.2404210318027418E-2</v>
      </c>
      <c r="H11">
        <f t="shared" si="3"/>
        <v>0.22372840280857278</v>
      </c>
      <c r="K11" s="77" t="s">
        <v>141</v>
      </c>
    </row>
    <row r="12" spans="1:11" x14ac:dyDescent="0.35">
      <c r="A12" s="86" t="s">
        <v>138</v>
      </c>
      <c r="B12" s="1">
        <v>6.3467831857270162E-3</v>
      </c>
      <c r="C12" s="1">
        <v>0.1</v>
      </c>
      <c r="D12" s="1">
        <f t="shared" si="0"/>
        <v>6.346783185727017E-4</v>
      </c>
      <c r="E12">
        <v>1.1413057244121002E-3</v>
      </c>
      <c r="F12">
        <f t="shared" si="1"/>
        <v>1.1413057244121003E-4</v>
      </c>
      <c r="G12">
        <f t="shared" si="2"/>
        <v>1.0683191116946754E-2</v>
      </c>
      <c r="H12">
        <f t="shared" si="3"/>
        <v>0.55538851475318496</v>
      </c>
    </row>
    <row r="13" spans="1:11" x14ac:dyDescent="0.35">
      <c r="A13" s="86" t="s">
        <v>139</v>
      </c>
      <c r="B13" s="1">
        <v>2.375174232291684E-3</v>
      </c>
      <c r="C13" s="1">
        <v>0.1</v>
      </c>
      <c r="D13" s="1">
        <f t="shared" si="0"/>
        <v>2.3751742322916842E-4</v>
      </c>
      <c r="E13">
        <v>6.1861902121457713E-4</v>
      </c>
      <c r="F13">
        <f t="shared" si="1"/>
        <v>6.1861902121457718E-5</v>
      </c>
      <c r="G13">
        <f t="shared" si="2"/>
        <v>7.865233761399448E-3</v>
      </c>
      <c r="H13">
        <f t="shared" si="3"/>
        <v>0.24941568850219417</v>
      </c>
    </row>
    <row r="15" spans="1:11" x14ac:dyDescent="0.35">
      <c r="A15" t="s">
        <v>129</v>
      </c>
      <c r="B15">
        <f>SUM(D4:D13)</f>
        <v>4.6940989415937811E-3</v>
      </c>
    </row>
    <row r="16" spans="1:11" x14ac:dyDescent="0.35">
      <c r="A16" t="s">
        <v>132</v>
      </c>
      <c r="B16" t="e">
        <f>MMULT(MMULT(TRANSPOSE(C4:C13),'Correlation Matrix'!B2:K11),C4:C13)</f>
        <v>#VALUE!</v>
      </c>
    </row>
    <row r="17" spans="1:3" x14ac:dyDescent="0.35">
      <c r="A17" t="s">
        <v>133</v>
      </c>
      <c r="B17" s="3" t="e">
        <f>SQRT(B16)</f>
        <v>#VALUE!</v>
      </c>
    </row>
    <row r="18" spans="1:3" x14ac:dyDescent="0.35">
      <c r="A18" t="s">
        <v>130</v>
      </c>
      <c r="B18" s="3">
        <f>'Risk Free Rate'!B11</f>
        <v>4.1346153846153844E-4</v>
      </c>
    </row>
    <row r="19" spans="1:3" x14ac:dyDescent="0.35">
      <c r="A19" t="s">
        <v>59</v>
      </c>
      <c r="B19" t="e">
        <f>(B15-B18)/B17</f>
        <v>#VALUE!</v>
      </c>
    </row>
    <row r="23" spans="1:3" x14ac:dyDescent="0.35">
      <c r="C23" s="77" t="s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F18"/>
  <sheetViews>
    <sheetView workbookViewId="0">
      <selection activeCell="G17" sqref="G17"/>
    </sheetView>
  </sheetViews>
  <sheetFormatPr defaultColWidth="10.6640625" defaultRowHeight="15.5" x14ac:dyDescent="0.35"/>
  <cols>
    <col min="4" max="4" width="15" bestFit="1" customWidth="1"/>
    <col min="6" max="6" width="16.6640625" bestFit="1" customWidth="1"/>
  </cols>
  <sheetData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</row>
    <row r="5" spans="1:6" x14ac:dyDescent="0.35">
      <c r="A5" s="1"/>
      <c r="B5" s="1"/>
      <c r="C5" s="1"/>
      <c r="D5" s="1"/>
    </row>
    <row r="6" spans="1:6" x14ac:dyDescent="0.35">
      <c r="A6" s="1"/>
      <c r="B6" s="1"/>
      <c r="C6" s="1"/>
      <c r="D6" s="1"/>
    </row>
    <row r="7" spans="1:6" x14ac:dyDescent="0.35">
      <c r="A7" s="1"/>
      <c r="B7" s="1"/>
      <c r="C7" s="1"/>
      <c r="D7" s="1"/>
    </row>
    <row r="8" spans="1:6" x14ac:dyDescent="0.35">
      <c r="A8" s="1"/>
      <c r="B8" s="1"/>
      <c r="C8" s="1"/>
      <c r="D8" s="1"/>
    </row>
    <row r="9" spans="1:6" x14ac:dyDescent="0.35">
      <c r="A9" s="1"/>
      <c r="B9" s="1"/>
      <c r="C9" s="1"/>
      <c r="D9" s="1"/>
    </row>
    <row r="10" spans="1:6" x14ac:dyDescent="0.35">
      <c r="A10" s="1"/>
      <c r="B10" s="1"/>
      <c r="C10" s="1"/>
      <c r="D10" s="1"/>
    </row>
    <row r="11" spans="1:6" x14ac:dyDescent="0.35">
      <c r="A11" s="1"/>
      <c r="B11" s="1"/>
      <c r="C11" s="1"/>
      <c r="D11" s="1"/>
    </row>
    <row r="12" spans="1:6" x14ac:dyDescent="0.35">
      <c r="A12" s="1"/>
      <c r="B12" s="1"/>
      <c r="C12" s="1"/>
      <c r="D12" s="1"/>
    </row>
    <row r="13" spans="1:6" x14ac:dyDescent="0.35">
      <c r="A13" s="1"/>
      <c r="B13" s="1"/>
      <c r="C13" s="1"/>
      <c r="D13" s="1"/>
    </row>
    <row r="17" spans="2:2" x14ac:dyDescent="0.35">
      <c r="B17" s="3"/>
    </row>
    <row r="18" spans="2:2" x14ac:dyDescent="0.35"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 </vt:lpstr>
      <vt:lpstr>Industry Selections</vt:lpstr>
      <vt:lpstr>Duplicate Sheet</vt:lpstr>
      <vt:lpstr>AAPL</vt:lpstr>
      <vt:lpstr>AMZN</vt:lpstr>
      <vt:lpstr>NFLX</vt:lpstr>
      <vt:lpstr>FB</vt:lpstr>
      <vt:lpstr>GOOG</vt:lpstr>
      <vt:lpstr>VZ</vt:lpstr>
      <vt:lpstr>CMSCA</vt:lpstr>
      <vt:lpstr>S</vt:lpstr>
      <vt:lpstr>CHTR</vt:lpstr>
      <vt:lpstr>T</vt:lpstr>
      <vt:lpstr>Returns</vt:lpstr>
      <vt:lpstr>Excess Returns</vt:lpstr>
      <vt:lpstr>Variance-Covariance Matrix</vt:lpstr>
      <vt:lpstr>Correlation Matrix</vt:lpstr>
      <vt:lpstr>Risk Free Rate</vt:lpstr>
      <vt:lpstr>Portfolio Equal Weight</vt:lpstr>
      <vt:lpstr>Portfolio Optimized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Sarvagya Tongia</cp:lastModifiedBy>
  <dcterms:created xsi:type="dcterms:W3CDTF">2018-02-03T16:15:17Z</dcterms:created>
  <dcterms:modified xsi:type="dcterms:W3CDTF">2018-03-19T16:53:40Z</dcterms:modified>
</cp:coreProperties>
</file>