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zhao2\Documents\"/>
    </mc:Choice>
  </mc:AlternateContent>
  <xr:revisionPtr revIDLastSave="0" documentId="13_ncr:1_{8289C75B-86C5-421E-94DD-BD7706C6ED99}" xr6:coauthVersionLast="46" xr6:coauthVersionMax="46" xr10:uidLastSave="{00000000-0000-0000-0000-000000000000}"/>
  <bookViews>
    <workbookView xWindow="-98" yWindow="-98" windowWidth="19396" windowHeight="11596" firstSheet="1" activeTab="1" xr2:uid="{1FF3B3FB-A89E-48F9-9D30-9DCC28D364E9}"/>
  </bookViews>
  <sheets>
    <sheet name="_CIQHiddenCacheSheet" sheetId="21" state="veryHidden" r:id="rId1"/>
    <sheet name="Cover" sheetId="2" r:id="rId2"/>
    <sheet name="3FS" sheetId="3" r:id="rId3"/>
    <sheet name="Valuation" sheetId="12" r:id="rId4"/>
    <sheet name="IS Drivers" sheetId="4" r:id="rId5"/>
    <sheet name="BS &amp; CF Drivers" sheetId="5" r:id="rId6"/>
    <sheet name="Public Comps (calc)" sheetId="9" state="hidden" r:id="rId7"/>
    <sheet name="Precedent Transaction" sheetId="7" r:id="rId8"/>
    <sheet name="Public Comps " sheetId="6" r:id="rId9"/>
    <sheet name="Beta" sheetId="13" r:id="rId10"/>
    <sheet name="Football" sheetId="17" r:id="rId11"/>
  </sheets>
  <externalReferences>
    <externalReference r:id="rId12"/>
    <externalReference r:id="rId13"/>
    <externalReference r:id="rId14"/>
    <externalReference r:id="rId15"/>
    <externalReference r:id="rId16"/>
    <externalReference r:id="rId17"/>
    <externalReference r:id="rId18"/>
    <externalReference r:id="rId19"/>
  </externalReferences>
  <definedNames>
    <definedName name="_xlnm._FilterDatabase" localSheetId="9" hidden="1">Beta!$B$2:$J$7</definedName>
    <definedName name="_xlnm._FilterDatabase" localSheetId="7" hidden="1">'Precedent Transaction'!$B$2:$M$12</definedName>
    <definedName name="_xlnm._FilterDatabase" localSheetId="8" hidden="1">'Public Comps '!$B$2:$AT$21</definedName>
    <definedName name="_xlnm._FilterDatabase" localSheetId="6" hidden="1">'Public Comps (calc)'!$B$2:$AT$19</definedName>
    <definedName name="Accounts_receivable">'[1]Financial Statements'!$49:$49</definedName>
    <definedName name="Accounts_Receivable_Turnover" localSheetId="10">[2]Analysis!#REF!</definedName>
    <definedName name="Accounts_Receivable_Turnover">[3]Analysis!#REF!</definedName>
    <definedName name="Adjusted_β">[1]CAPM!$F$26</definedName>
    <definedName name="AnalystPerLevel">#REF!</definedName>
    <definedName name="Case">Cover!$C$19</definedName>
    <definedName name="Cash_and_cash_equivalents">'[1]Financial Statements'!$48:$48</definedName>
    <definedName name="CIQWBGuid" localSheetId="10" hidden="1">"2cd8126d-26c3-430c-b7fa-a069e3a1fc62"</definedName>
    <definedName name="CIQWBGuid" localSheetId="7" hidden="1">"f1188cb9-e259-4421-b1ca-a7a9f1116939"</definedName>
    <definedName name="CIQWBGuid" localSheetId="8" hidden="1">"f1188cb9-e259-4421-b1ca-a7a9f1116939"</definedName>
    <definedName name="CIQWBGuid" localSheetId="6" hidden="1">"f1188cb9-e259-4421-b1ca-a7a9f1116939"</definedName>
    <definedName name="CIQWBGuid" hidden="1">"7c23bb76-bc41-4751-a6e6-9cd31b7a5328"</definedName>
    <definedName name="CIQWBInfo" hidden="1">"{ ""CIQVersion"":""9.45.614.5792"" }"</definedName>
    <definedName name="CoE">[4]WACC!$E$26</definedName>
    <definedName name="Common_Shares_Outstanding__million">[1]Cover!$C$32</definedName>
    <definedName name="Corporate_Tax_Rate">[1]Cover!$C$37</definedName>
    <definedName name="Cost_of_Equity__Re">[1]CAPM!$F$27</definedName>
    <definedName name="Days_Sales_of_Inventory" localSheetId="10">'[5]Financial Analysis'!#REF!</definedName>
    <definedName name="Days_Sales_of_Inventory">'[5]Financial Analysis'!#REF!</definedName>
    <definedName name="Days_Sales_Outstanding" localSheetId="10">'[5]Financial Analysis'!#REF!</definedName>
    <definedName name="Days_Sales_Outstanding">'[5]Financial Analysis'!#REF!</definedName>
    <definedName name="EBITDA">'[1]Financial Statements'!$20:$20</definedName>
    <definedName name="EBITDAX">'[1]Financial Statements'!$19:$19</definedName>
    <definedName name="Gross_profit">'[1]Financial Statements'!$13:$13</definedName>
    <definedName name="HKD___RMB_spot_rate">[1]Cover!$G$24</definedName>
    <definedName name="Intangible_and_other_non_current_assets">'[1]Financial Statements'!$78:$78</definedName>
    <definedName name="Interest_expense">'[1]Financial Statements'!$26:$26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9" hidden="1">44270.1066319444</definedName>
    <definedName name="IQ_NAMES_REVISION_DATE_" localSheetId="10" hidden="1">44270.1066319444</definedName>
    <definedName name="IQ_NAMES_REVISION_DATE_" localSheetId="8" hidden="1">44270.1066319444</definedName>
    <definedName name="IQ_NAMES_REVISION_DATE_" localSheetId="6" hidden="1">44270.1066319444</definedName>
    <definedName name="IQ_NAMES_REVISION_DATE_" hidden="1">44270.1066319444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IQRC81" hidden="1">[6]Workings!$C$82:$C$104</definedName>
    <definedName name="IQRH81" hidden="1">[6]Workings!$H$82:$H$104</definedName>
    <definedName name="IQRSheet1B8" hidden="1">[7]Sheet1!$B$9:$B$1367</definedName>
    <definedName name="IQRSheet1E8" hidden="1">[7]Sheet1!$E$9:$E$776</definedName>
    <definedName name="IQRSheet1H8" hidden="1">[7]Sheet1!$H$9:$H$915</definedName>
    <definedName name="IQRSheet1K8" hidden="1">[7]Sheet1!$K$9:$K$174</definedName>
    <definedName name="Long_term_borrowings">'[1]Financial Statements'!$102:$102</definedName>
    <definedName name="Market_Cap__RMB_trillion">[1]Cover!$C$31</definedName>
    <definedName name="Market_Return__Rm">[1]CAPM!$I$27</definedName>
    <definedName name="Net_profit">'[1]Financial Statements'!$32:$32</definedName>
    <definedName name="Net_profit_to_Owners_of_the_Company">'[1]Financial Statements'!$33:$33</definedName>
    <definedName name="Notes_receivable">'[1]Financial Statements'!$52:$52</definedName>
    <definedName name="Operating_profit">'[1]Financial Statements'!$22:$22</definedName>
    <definedName name="Profit_before_tax">'[1]Financial Statements'!$29:$29</definedName>
    <definedName name="PtgSummary">#REF!</definedName>
    <definedName name="Purchases_services_and_other">'[1]Financial Statements'!$9:$9</definedName>
    <definedName name="RecSummary">#REF!</definedName>
    <definedName name="Revenue">'[1]Financial Statements'!$8:$8</definedName>
    <definedName name="Risk_free_Rate__Rf">[1]CAPM!$D$27</definedName>
    <definedName name="Scenario">Cover!$C$19</definedName>
    <definedName name="Sens">'[8]Cover Page'!$Z$16</definedName>
    <definedName name="Short_term_borrowings">'[1]Financial Statements'!$98:$98</definedName>
    <definedName name="SpreadsheetBuilder_3" localSheetId="10" hidden="1">#REF!</definedName>
    <definedName name="SpreadsheetBuilder_3" hidden="1">#REF!</definedName>
    <definedName name="TargetHeader">#REF!</definedName>
    <definedName name="Tax">'[8]Financials - Consolidated'!$W$116</definedName>
    <definedName name="Terminal_Growth_Rate" localSheetId="10">[2]DCF!$F$20</definedName>
    <definedName name="Terminal_Growth_Rate">[3]DCF!$F$20</definedName>
    <definedName name="TGR">'[4]MKT Data'!$C$4</definedName>
    <definedName name="Total_assets">'[1]Financial Statements'!$83:$83</definedName>
    <definedName name="Total_current_assets">'[1]Financial Statements'!$67:$67</definedName>
    <definedName name="Total_current_liabilities">'[1]Financial Statements'!$99:$99</definedName>
    <definedName name="Total_equity">'[1]Financial Statements'!$118:$118</definedName>
    <definedName name="Total_equity_attributable_to_owners_of_the_Company">'[1]Financial Statements'!$116:$116</definedName>
    <definedName name="Total_liabilities">'[1]Financial Statements'!$108:$108</definedName>
    <definedName name="WACC" localSheetId="10">[2]DCF!$F$19</definedName>
    <definedName name="WACC">[4]WACC!$E$37</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7" l="1"/>
  <c r="C41" i="17" s="1"/>
  <c r="E32" i="17"/>
  <c r="B35" i="17"/>
  <c r="B36" i="17"/>
  <c r="B37" i="17"/>
  <c r="B38" i="17"/>
  <c r="B39" i="17"/>
  <c r="B40" i="17"/>
  <c r="B41" i="17"/>
  <c r="E4" i="13"/>
  <c r="F4" i="13"/>
  <c r="H4" i="13"/>
  <c r="E5" i="13"/>
  <c r="F5" i="13"/>
  <c r="H5" i="13" s="1"/>
  <c r="E6" i="13"/>
  <c r="F6" i="13"/>
  <c r="H6" i="13"/>
  <c r="H7" i="13"/>
  <c r="D40" i="12" s="1"/>
  <c r="AV4" i="6"/>
  <c r="AW4" i="6"/>
  <c r="AE14" i="6"/>
  <c r="AF14" i="6"/>
  <c r="AG14" i="6"/>
  <c r="AH14" i="6"/>
  <c r="AI14" i="6"/>
  <c r="AJ14" i="6"/>
  <c r="AK14" i="6"/>
  <c r="AL14" i="6"/>
  <c r="AM14" i="6"/>
  <c r="AN14" i="6"/>
  <c r="AO14" i="6"/>
  <c r="AP14" i="6"/>
  <c r="AQ14" i="6"/>
  <c r="AR14" i="6"/>
  <c r="AS14" i="6"/>
  <c r="AT14" i="6"/>
  <c r="AV14" i="6"/>
  <c r="AW14" i="6"/>
  <c r="AX14" i="6"/>
  <c r="AY14" i="6"/>
  <c r="AV20" i="6"/>
  <c r="AW20" i="6"/>
  <c r="J15" i="7"/>
  <c r="K15" i="7"/>
  <c r="F17" i="12" s="1"/>
  <c r="L15" i="7"/>
  <c r="J16" i="7"/>
  <c r="K16" i="7"/>
  <c r="L16" i="7"/>
  <c r="J17" i="7"/>
  <c r="K17" i="7"/>
  <c r="L17" i="7"/>
  <c r="D18" i="12" s="1"/>
  <c r="AV4" i="9"/>
  <c r="AW4" i="9"/>
  <c r="AV18" i="9"/>
  <c r="AW18" i="9"/>
  <c r="H20" i="9"/>
  <c r="I20" i="9"/>
  <c r="J20" i="9"/>
  <c r="K20" i="9"/>
  <c r="L20" i="9"/>
  <c r="M20" i="9"/>
  <c r="N20" i="9"/>
  <c r="O20" i="9"/>
  <c r="P20" i="9"/>
  <c r="Q20" i="9"/>
  <c r="R20" i="9"/>
  <c r="S20" i="9"/>
  <c r="T20" i="9"/>
  <c r="U20" i="9"/>
  <c r="V20" i="9"/>
  <c r="W20" i="9"/>
  <c r="X20" i="9"/>
  <c r="Y20" i="9"/>
  <c r="Z20" i="9"/>
  <c r="AA20" i="9"/>
  <c r="AB20" i="9"/>
  <c r="AC20" i="9"/>
  <c r="AD20" i="9"/>
  <c r="H21" i="9"/>
  <c r="I21" i="9"/>
  <c r="J21" i="9"/>
  <c r="K21" i="9"/>
  <c r="L21" i="9"/>
  <c r="M21" i="9"/>
  <c r="N21" i="9"/>
  <c r="O21" i="9"/>
  <c r="P21" i="9"/>
  <c r="Q21" i="9"/>
  <c r="R21" i="9"/>
  <c r="S21" i="9"/>
  <c r="T21" i="9"/>
  <c r="U21" i="9"/>
  <c r="V21" i="9"/>
  <c r="W21" i="9"/>
  <c r="X21" i="9"/>
  <c r="Y21" i="9"/>
  <c r="Z21" i="9"/>
  <c r="AA21" i="9"/>
  <c r="AB21" i="9"/>
  <c r="AC21" i="9"/>
  <c r="AD21" i="9"/>
  <c r="H22" i="9"/>
  <c r="I22" i="9"/>
  <c r="J22" i="9"/>
  <c r="K22" i="9"/>
  <c r="L22" i="9"/>
  <c r="M22" i="9"/>
  <c r="N22" i="9"/>
  <c r="O22" i="9"/>
  <c r="P22" i="9"/>
  <c r="Q22" i="9"/>
  <c r="R22" i="9"/>
  <c r="S22" i="9"/>
  <c r="T22" i="9"/>
  <c r="U22" i="9"/>
  <c r="V22" i="9"/>
  <c r="W22" i="9"/>
  <c r="X22" i="9"/>
  <c r="Y22" i="9"/>
  <c r="Z22" i="9"/>
  <c r="AA22" i="9"/>
  <c r="AB22" i="9"/>
  <c r="AC22" i="9"/>
  <c r="AD22" i="9"/>
  <c r="E4" i="5"/>
  <c r="F4" i="5"/>
  <c r="H4" i="5"/>
  <c r="I4" i="5"/>
  <c r="J4" i="5" s="1"/>
  <c r="K4" i="5"/>
  <c r="D8" i="5"/>
  <c r="E8" i="5"/>
  <c r="F8" i="5"/>
  <c r="G8" i="5"/>
  <c r="D9" i="5"/>
  <c r="E9" i="5"/>
  <c r="F9" i="5"/>
  <c r="G9" i="5"/>
  <c r="H9" i="5" s="1"/>
  <c r="I9" i="5" s="1"/>
  <c r="J9" i="5" s="1"/>
  <c r="K9" i="5"/>
  <c r="D10" i="5"/>
  <c r="E10" i="5"/>
  <c r="F10" i="5"/>
  <c r="G10" i="5" s="1"/>
  <c r="D21" i="5"/>
  <c r="E21" i="5"/>
  <c r="F21" i="5"/>
  <c r="F66" i="5"/>
  <c r="G21" i="5" s="1"/>
  <c r="D34" i="5"/>
  <c r="E34" i="5"/>
  <c r="F25" i="5"/>
  <c r="F30" i="5" s="1"/>
  <c r="F34" i="5"/>
  <c r="G34" i="5" s="1"/>
  <c r="D35" i="5"/>
  <c r="E35" i="5"/>
  <c r="F26" i="5"/>
  <c r="F35" i="5"/>
  <c r="G35" i="5"/>
  <c r="D36" i="5"/>
  <c r="E36" i="5"/>
  <c r="F27" i="5"/>
  <c r="F36" i="5"/>
  <c r="D37" i="5"/>
  <c r="E37" i="5"/>
  <c r="F37" i="5"/>
  <c r="G37" i="5"/>
  <c r="G49" i="5"/>
  <c r="H33" i="5"/>
  <c r="H35" i="5"/>
  <c r="H38" i="5"/>
  <c r="H49" i="5"/>
  <c r="I33" i="5"/>
  <c r="I35" i="5"/>
  <c r="I38" i="5"/>
  <c r="J38" i="5" s="1"/>
  <c r="J33" i="5"/>
  <c r="F24" i="5"/>
  <c r="F33" i="5" s="1"/>
  <c r="K38" i="5"/>
  <c r="D30" i="5"/>
  <c r="E30" i="5"/>
  <c r="D33" i="5"/>
  <c r="E33" i="5"/>
  <c r="D38" i="5"/>
  <c r="E38" i="5"/>
  <c r="F38" i="5"/>
  <c r="E39" i="5"/>
  <c r="D57" i="5"/>
  <c r="E57" i="5"/>
  <c r="F57" i="5"/>
  <c r="D66" i="5"/>
  <c r="E66" i="5"/>
  <c r="E73" i="5"/>
  <c r="E75" i="5"/>
  <c r="F70" i="5"/>
  <c r="F75" i="5" s="1"/>
  <c r="E82" i="5"/>
  <c r="E85" i="5"/>
  <c r="E86" i="5"/>
  <c r="E87" i="5"/>
  <c r="E83" i="5" s="1"/>
  <c r="F82" i="5"/>
  <c r="F85" i="5"/>
  <c r="F86" i="5"/>
  <c r="I71" i="5"/>
  <c r="J71" i="5" s="1"/>
  <c r="I74" i="5"/>
  <c r="J74" i="5" s="1"/>
  <c r="K74" i="5" s="1"/>
  <c r="K71" i="5"/>
  <c r="F73" i="5"/>
  <c r="G85" i="5"/>
  <c r="G86" i="5"/>
  <c r="H107" i="5"/>
  <c r="I107" i="5" s="1"/>
  <c r="J107" i="5" s="1"/>
  <c r="K107" i="5" s="1"/>
  <c r="E4" i="4"/>
  <c r="F4" i="4" s="1"/>
  <c r="H4" i="4"/>
  <c r="I4" i="4"/>
  <c r="J4" i="4"/>
  <c r="K4" i="4" s="1"/>
  <c r="G29" i="4"/>
  <c r="G9" i="4" s="1"/>
  <c r="H30" i="4"/>
  <c r="I34" i="4"/>
  <c r="J34" i="4"/>
  <c r="K34" i="4" s="1"/>
  <c r="F49" i="4"/>
  <c r="G49" i="4"/>
  <c r="G39" i="4"/>
  <c r="G44" i="4"/>
  <c r="G52" i="4"/>
  <c r="H49" i="4"/>
  <c r="H39" i="4"/>
  <c r="H44" i="4"/>
  <c r="H53" i="4"/>
  <c r="H52" i="4"/>
  <c r="I49" i="4"/>
  <c r="J49" i="4" s="1"/>
  <c r="I40" i="4"/>
  <c r="J40" i="4" s="1"/>
  <c r="I39" i="4"/>
  <c r="I45" i="4"/>
  <c r="I53" i="4"/>
  <c r="J53" i="4" s="1"/>
  <c r="I52" i="4"/>
  <c r="J39" i="4"/>
  <c r="K40" i="4"/>
  <c r="K39" i="4"/>
  <c r="F60" i="4"/>
  <c r="G61" i="4"/>
  <c r="G60" i="4" s="1"/>
  <c r="G66" i="4"/>
  <c r="H61" i="4"/>
  <c r="H67" i="4"/>
  <c r="I67" i="4" s="1"/>
  <c r="J67" i="4" s="1"/>
  <c r="J66" i="4" s="1"/>
  <c r="I62" i="4"/>
  <c r="I61" i="4" s="1"/>
  <c r="I66" i="4"/>
  <c r="J62" i="4"/>
  <c r="J61" i="4" s="1"/>
  <c r="K62" i="4"/>
  <c r="K61" i="4" s="1"/>
  <c r="K67" i="4"/>
  <c r="K66" i="4"/>
  <c r="D13" i="4"/>
  <c r="E13" i="4"/>
  <c r="F13" i="4"/>
  <c r="F17" i="4"/>
  <c r="E18" i="4"/>
  <c r="F18" i="4"/>
  <c r="E19" i="4"/>
  <c r="F19" i="4"/>
  <c r="F20" i="4"/>
  <c r="F73" i="4" s="1"/>
  <c r="E23" i="4"/>
  <c r="F23" i="4"/>
  <c r="E24" i="4"/>
  <c r="F24" i="4"/>
  <c r="E25" i="4"/>
  <c r="F25" i="4"/>
  <c r="H31" i="4"/>
  <c r="I31" i="4" s="1"/>
  <c r="J31" i="4"/>
  <c r="K31" i="4" s="1"/>
  <c r="H32" i="4"/>
  <c r="I32" i="4" s="1"/>
  <c r="J32" i="4" s="1"/>
  <c r="K32" i="4" s="1"/>
  <c r="F34" i="4"/>
  <c r="Q38" i="4"/>
  <c r="I41" i="4"/>
  <c r="J41" i="4"/>
  <c r="K41" i="4" s="1"/>
  <c r="I42" i="4"/>
  <c r="J42" i="4" s="1"/>
  <c r="K42" i="4" s="1"/>
  <c r="I46" i="4"/>
  <c r="J46" i="4"/>
  <c r="K46" i="4" s="1"/>
  <c r="I47" i="4"/>
  <c r="J47" i="4"/>
  <c r="K47" i="4"/>
  <c r="H54" i="4"/>
  <c r="I54" i="4" s="1"/>
  <c r="J54" i="4" s="1"/>
  <c r="K54" i="4" s="1"/>
  <c r="H55" i="4"/>
  <c r="I55" i="4"/>
  <c r="J55" i="4"/>
  <c r="K55" i="4" s="1"/>
  <c r="I63" i="4"/>
  <c r="J63" i="4" s="1"/>
  <c r="K63" i="4" s="1"/>
  <c r="I64" i="4"/>
  <c r="J64" i="4"/>
  <c r="K64" i="4"/>
  <c r="H68" i="4"/>
  <c r="I68" i="4" s="1"/>
  <c r="J68" i="4" s="1"/>
  <c r="K68" i="4" s="1"/>
  <c r="H69" i="4"/>
  <c r="I69" i="4" s="1"/>
  <c r="J69" i="4" s="1"/>
  <c r="K69" i="4" s="1"/>
  <c r="D84" i="4"/>
  <c r="D85" i="4" s="1"/>
  <c r="E84" i="4"/>
  <c r="F84" i="4"/>
  <c r="F85" i="4" s="1"/>
  <c r="H85" i="4"/>
  <c r="H86" i="4"/>
  <c r="I85" i="4"/>
  <c r="I86" i="4"/>
  <c r="J86" i="4" s="1"/>
  <c r="K86" i="4"/>
  <c r="E85" i="4"/>
  <c r="D86" i="4"/>
  <c r="E86" i="4"/>
  <c r="F86" i="4"/>
  <c r="G114" i="4"/>
  <c r="D118" i="4"/>
  <c r="E118" i="4"/>
  <c r="F118" i="4"/>
  <c r="F117" i="4"/>
  <c r="G117" i="4" s="1"/>
  <c r="H117" i="4" s="1"/>
  <c r="I117" i="4" s="1"/>
  <c r="J117" i="4" s="1"/>
  <c r="K117" i="4" s="1"/>
  <c r="H111" i="4"/>
  <c r="H114" i="4"/>
  <c r="I114" i="4" s="1"/>
  <c r="I111" i="4"/>
  <c r="J111" i="4"/>
  <c r="J114" i="4"/>
  <c r="K111" i="4"/>
  <c r="K114" i="4"/>
  <c r="G92" i="4"/>
  <c r="H92" i="4" s="1"/>
  <c r="I92" i="4" s="1"/>
  <c r="G113" i="4"/>
  <c r="H113" i="4" s="1"/>
  <c r="I113" i="4" s="1"/>
  <c r="J113" i="4" s="1"/>
  <c r="K113" i="4" s="1"/>
  <c r="H123" i="4"/>
  <c r="I123" i="4"/>
  <c r="J123" i="4" s="1"/>
  <c r="K123" i="4" s="1"/>
  <c r="G94" i="4"/>
  <c r="H95" i="4"/>
  <c r="I95" i="4"/>
  <c r="J95" i="4" s="1"/>
  <c r="K95" i="4" s="1"/>
  <c r="D122" i="4"/>
  <c r="D124" i="4"/>
  <c r="E122" i="4"/>
  <c r="E124" i="4"/>
  <c r="F122" i="4"/>
  <c r="F124" i="4" s="1"/>
  <c r="H124" i="4" s="1"/>
  <c r="I124" i="4" s="1"/>
  <c r="J124" i="4" s="1"/>
  <c r="K124" i="4" s="1"/>
  <c r="G97" i="4"/>
  <c r="I97" i="4" s="1"/>
  <c r="H97" i="4"/>
  <c r="K97" i="4" s="1"/>
  <c r="J97" i="4"/>
  <c r="G98" i="4"/>
  <c r="H98" i="4" s="1"/>
  <c r="I98" i="4" s="1"/>
  <c r="J98" i="4"/>
  <c r="K98" i="4"/>
  <c r="H99" i="4"/>
  <c r="I99" i="4"/>
  <c r="J99" i="4"/>
  <c r="K99" i="4" s="1"/>
  <c r="H100" i="4"/>
  <c r="I100" i="4"/>
  <c r="J100" i="4"/>
  <c r="K100" i="4"/>
  <c r="G101" i="4"/>
  <c r="H101" i="4"/>
  <c r="I101" i="4" s="1"/>
  <c r="D102" i="4"/>
  <c r="E102" i="4"/>
  <c r="F102" i="4"/>
  <c r="D105" i="4"/>
  <c r="D128" i="4" s="1"/>
  <c r="E105" i="4"/>
  <c r="F105" i="4"/>
  <c r="G110" i="4"/>
  <c r="H110" i="4"/>
  <c r="I110" i="4" s="1"/>
  <c r="J110" i="4"/>
  <c r="K110" i="4" s="1"/>
  <c r="D123" i="4"/>
  <c r="E123" i="4"/>
  <c r="F123" i="4"/>
  <c r="E128" i="4"/>
  <c r="F128" i="4"/>
  <c r="D132" i="4"/>
  <c r="G132" i="4" s="1"/>
  <c r="H132" i="4" s="1"/>
  <c r="I132" i="4" s="1"/>
  <c r="E132" i="4"/>
  <c r="F132" i="4"/>
  <c r="J132" i="4"/>
  <c r="K132" i="4"/>
  <c r="H139" i="4"/>
  <c r="I139" i="4" s="1"/>
  <c r="J139" i="4" s="1"/>
  <c r="K139" i="4" s="1"/>
  <c r="D10" i="12"/>
  <c r="E10" i="12"/>
  <c r="F10" i="12"/>
  <c r="D11" i="12"/>
  <c r="E11" i="12"/>
  <c r="F11" i="12"/>
  <c r="D12" i="12"/>
  <c r="E12" i="12"/>
  <c r="F12" i="12"/>
  <c r="D13" i="12"/>
  <c r="E13" i="12"/>
  <c r="F13" i="12"/>
  <c r="D17" i="12"/>
  <c r="E17" i="12"/>
  <c r="E18" i="12"/>
  <c r="F18" i="12"/>
  <c r="E54" i="12"/>
  <c r="F54" i="12"/>
  <c r="G54" i="12" s="1"/>
  <c r="H54" i="12" s="1"/>
  <c r="E65" i="12"/>
  <c r="F65" i="12"/>
  <c r="G65" i="12" s="1"/>
  <c r="H65" i="12" s="1"/>
  <c r="D43" i="3"/>
  <c r="D51" i="3"/>
  <c r="D53" i="3"/>
  <c r="D62" i="3"/>
  <c r="D73" i="3"/>
  <c r="D75" i="3"/>
  <c r="D86" i="3" s="1"/>
  <c r="D84" i="3"/>
  <c r="E43" i="3"/>
  <c r="E51" i="3"/>
  <c r="E62" i="3"/>
  <c r="E73" i="3"/>
  <c r="E75" i="3"/>
  <c r="E86" i="3" s="1"/>
  <c r="E84" i="3"/>
  <c r="F43" i="3"/>
  <c r="F53" i="3" s="1"/>
  <c r="F51" i="3"/>
  <c r="F62" i="3"/>
  <c r="F73" i="3"/>
  <c r="F75" i="3"/>
  <c r="F84" i="3"/>
  <c r="F86" i="3"/>
  <c r="G96" i="3"/>
  <c r="G39" i="3"/>
  <c r="G40" i="3"/>
  <c r="H40" i="3" s="1"/>
  <c r="I40" i="3" s="1"/>
  <c r="J40" i="3" s="1"/>
  <c r="G25" i="3"/>
  <c r="G41" i="3" s="1"/>
  <c r="H41" i="3" s="1"/>
  <c r="G42" i="3"/>
  <c r="G47" i="3"/>
  <c r="H47" i="3" s="1"/>
  <c r="G48" i="3"/>
  <c r="H48" i="3" s="1"/>
  <c r="I48" i="3" s="1"/>
  <c r="G49" i="3"/>
  <c r="H25" i="3"/>
  <c r="I25" i="3" s="1"/>
  <c r="H42" i="3"/>
  <c r="H49" i="3"/>
  <c r="I49" i="3" s="1"/>
  <c r="J49" i="3" s="1"/>
  <c r="K49" i="3" s="1"/>
  <c r="I42" i="3"/>
  <c r="J42" i="3" s="1"/>
  <c r="K42" i="3" s="1"/>
  <c r="I47" i="3"/>
  <c r="J47" i="3" s="1"/>
  <c r="K47" i="3" s="1"/>
  <c r="J48" i="3"/>
  <c r="K40" i="3"/>
  <c r="K48" i="3"/>
  <c r="E4" i="3"/>
  <c r="F4" i="3"/>
  <c r="H4" i="3"/>
  <c r="I4" i="3" s="1"/>
  <c r="J4" i="3" s="1"/>
  <c r="K4" i="3"/>
  <c r="D10" i="3"/>
  <c r="D17" i="3" s="1"/>
  <c r="E10" i="3"/>
  <c r="F10" i="3"/>
  <c r="F17" i="3"/>
  <c r="D18" i="3"/>
  <c r="F18" i="3"/>
  <c r="D20" i="3"/>
  <c r="E20" i="3"/>
  <c r="F20" i="3"/>
  <c r="G58" i="3"/>
  <c r="H58" i="3" s="1"/>
  <c r="I58" i="3" s="1"/>
  <c r="J58" i="3" s="1"/>
  <c r="K58" i="3" s="1"/>
  <c r="G59" i="3"/>
  <c r="H59" i="3"/>
  <c r="I59" i="3"/>
  <c r="J59" i="3"/>
  <c r="K59" i="3" s="1"/>
  <c r="G60" i="3"/>
  <c r="H60" i="3"/>
  <c r="I60" i="3" s="1"/>
  <c r="J60" i="3" s="1"/>
  <c r="K60" i="3" s="1"/>
  <c r="G61" i="3"/>
  <c r="H61" i="3"/>
  <c r="I61" i="3" s="1"/>
  <c r="J61" i="3" s="1"/>
  <c r="K61" i="3" s="1"/>
  <c r="G68" i="3"/>
  <c r="H68" i="3" s="1"/>
  <c r="I68" i="3" s="1"/>
  <c r="J68" i="3" s="1"/>
  <c r="K68" i="3" s="1"/>
  <c r="G69" i="3"/>
  <c r="H69" i="3"/>
  <c r="I69" i="3"/>
  <c r="J69" i="3"/>
  <c r="K69" i="3" s="1"/>
  <c r="G70" i="3"/>
  <c r="H70" i="3"/>
  <c r="I70" i="3" s="1"/>
  <c r="J70" i="3" s="1"/>
  <c r="K70" i="3" s="1"/>
  <c r="G72" i="3"/>
  <c r="H72" i="3" s="1"/>
  <c r="I72" i="3" s="1"/>
  <c r="J72" i="3" s="1"/>
  <c r="K72" i="3" s="1"/>
  <c r="G139" i="3"/>
  <c r="G99" i="5" s="1"/>
  <c r="G78" i="3"/>
  <c r="H78" i="3"/>
  <c r="I78" i="3"/>
  <c r="J78" i="3" s="1"/>
  <c r="G79" i="3"/>
  <c r="H79" i="3" s="1"/>
  <c r="I79" i="3" s="1"/>
  <c r="J79" i="3" s="1"/>
  <c r="K79" i="3" s="1"/>
  <c r="G80" i="3"/>
  <c r="H80" i="3"/>
  <c r="G83" i="3"/>
  <c r="G106" i="3"/>
  <c r="G120" i="3"/>
  <c r="H120" i="3" s="1"/>
  <c r="I120" i="3" s="1"/>
  <c r="J120" i="3" s="1"/>
  <c r="K120" i="3" s="1"/>
  <c r="D131" i="3"/>
  <c r="E131" i="3"/>
  <c r="F131" i="3"/>
  <c r="D144" i="3"/>
  <c r="E144" i="3"/>
  <c r="F144" i="3"/>
  <c r="G149" i="3"/>
  <c r="D19" i="2"/>
  <c r="E1" i="5" s="1"/>
  <c r="H28" i="2"/>
  <c r="I28" i="2"/>
  <c r="J28" i="2"/>
  <c r="I29" i="2"/>
  <c r="J29" i="2"/>
  <c r="H30" i="2"/>
  <c r="I30" i="2"/>
  <c r="J30" i="2"/>
  <c r="H31" i="2"/>
  <c r="I31" i="2"/>
  <c r="AO4" i="6"/>
  <c r="AN4" i="6"/>
  <c r="AM4" i="9"/>
  <c r="AE4" i="9"/>
  <c r="AP4" i="6"/>
  <c r="AE4" i="6"/>
  <c r="AN4" i="9"/>
  <c r="AF4" i="9"/>
  <c r="AQ4" i="6"/>
  <c r="AF4" i="6"/>
  <c r="AO4" i="9"/>
  <c r="AG4" i="9"/>
  <c r="AT4" i="6"/>
  <c r="AQ4" i="9"/>
  <c r="AJ4" i="6"/>
  <c r="AT4" i="9"/>
  <c r="AK4" i="6"/>
  <c r="AP4" i="9"/>
  <c r="AL4" i="6"/>
  <c r="AI4" i="9"/>
  <c r="AM4" i="6"/>
  <c r="AG4" i="6"/>
  <c r="AH4" i="6"/>
  <c r="AI4" i="6"/>
  <c r="AJ4" i="9"/>
  <c r="AK4" i="9"/>
  <c r="AL4" i="9"/>
  <c r="AH4" i="9"/>
  <c r="G11" i="4" l="1"/>
  <c r="G37" i="4"/>
  <c r="G57" i="4" s="1"/>
  <c r="H60" i="4"/>
  <c r="I60" i="4" s="1"/>
  <c r="J60" i="4" s="1"/>
  <c r="AH18" i="9"/>
  <c r="AL18" i="9"/>
  <c r="AK18" i="9"/>
  <c r="AJ18" i="9"/>
  <c r="AX4" i="9"/>
  <c r="AI20" i="6"/>
  <c r="AH20" i="6"/>
  <c r="AS4" i="6"/>
  <c r="AS20" i="6" s="1"/>
  <c r="AG20" i="6"/>
  <c r="AM20" i="6"/>
  <c r="AI18" i="9"/>
  <c r="AL20" i="6"/>
  <c r="AP18" i="9"/>
  <c r="AK20" i="6"/>
  <c r="AT18" i="9"/>
  <c r="AX4" i="6"/>
  <c r="AJ20" i="6"/>
  <c r="AQ18" i="9"/>
  <c r="AT20" i="6"/>
  <c r="AG18" i="9"/>
  <c r="AS4" i="9"/>
  <c r="AS18" i="9" s="1"/>
  <c r="AO18" i="9"/>
  <c r="AF20" i="6"/>
  <c r="AQ20" i="6"/>
  <c r="AF18" i="9"/>
  <c r="AN18" i="9"/>
  <c r="AE20" i="6"/>
  <c r="AR4" i="6"/>
  <c r="AR20" i="6" s="1"/>
  <c r="AP20" i="6"/>
  <c r="AE18" i="9"/>
  <c r="AR4" i="9"/>
  <c r="AR18" i="9" s="1"/>
  <c r="AM18" i="9"/>
  <c r="AN20" i="6"/>
  <c r="AO20" i="6"/>
  <c r="K78" i="3"/>
  <c r="H37" i="5"/>
  <c r="I49" i="5"/>
  <c r="J25" i="3"/>
  <c r="I106" i="3"/>
  <c r="I41" i="3"/>
  <c r="H94" i="4"/>
  <c r="H86" i="5"/>
  <c r="G57" i="3"/>
  <c r="G62" i="3" s="1"/>
  <c r="J85" i="4"/>
  <c r="H85" i="5"/>
  <c r="G87" i="5"/>
  <c r="G67" i="3"/>
  <c r="D30" i="12"/>
  <c r="H83" i="3"/>
  <c r="I83" i="3" s="1"/>
  <c r="J83" i="3" s="1"/>
  <c r="K83" i="3" s="1"/>
  <c r="H34" i="5"/>
  <c r="G36" i="5"/>
  <c r="G39" i="5" s="1"/>
  <c r="D39" i="5"/>
  <c r="I30" i="4"/>
  <c r="H29" i="4"/>
  <c r="H9" i="4" s="1"/>
  <c r="J92" i="4"/>
  <c r="I96" i="3"/>
  <c r="H96" i="3"/>
  <c r="H39" i="3" s="1"/>
  <c r="I39" i="3" s="1"/>
  <c r="J31" i="2"/>
  <c r="I80" i="3"/>
  <c r="J80" i="3" s="1"/>
  <c r="K80" i="3" s="1"/>
  <c r="D17" i="4"/>
  <c r="D20" i="4"/>
  <c r="D18" i="4"/>
  <c r="D19" i="4"/>
  <c r="H10" i="5"/>
  <c r="F21" i="3"/>
  <c r="F26" i="3"/>
  <c r="G23" i="4"/>
  <c r="H8" i="5"/>
  <c r="G11" i="5"/>
  <c r="K53" i="4"/>
  <c r="K52" i="4" s="1"/>
  <c r="J52" i="4"/>
  <c r="D26" i="3"/>
  <c r="D21" i="3"/>
  <c r="E1" i="4"/>
  <c r="E1" i="12"/>
  <c r="H106" i="3"/>
  <c r="D12" i="3"/>
  <c r="D78" i="4" s="1"/>
  <c r="D11" i="5"/>
  <c r="E11" i="3"/>
  <c r="E12" i="3"/>
  <c r="E78" i="4" s="1"/>
  <c r="D3" i="3"/>
  <c r="E17" i="3"/>
  <c r="G25" i="4"/>
  <c r="E11" i="5"/>
  <c r="F3" i="3"/>
  <c r="E1" i="3"/>
  <c r="G118" i="4"/>
  <c r="H118" i="4" s="1"/>
  <c r="I118" i="4" s="1"/>
  <c r="J118" i="4" s="1"/>
  <c r="K118" i="4" s="1"/>
  <c r="F11" i="5"/>
  <c r="J101" i="4"/>
  <c r="K101" i="4" s="1"/>
  <c r="E17" i="4"/>
  <c r="E14" i="4"/>
  <c r="F14" i="4"/>
  <c r="E20" i="4"/>
  <c r="K49" i="4"/>
  <c r="J35" i="5"/>
  <c r="E53" i="3"/>
  <c r="E3" i="3" s="1"/>
  <c r="K33" i="5"/>
  <c r="F11" i="3"/>
  <c r="F12" i="3"/>
  <c r="F78" i="4" s="1"/>
  <c r="I44" i="4"/>
  <c r="J45" i="4"/>
  <c r="F39" i="5"/>
  <c r="F87" i="5"/>
  <c r="F83" i="5" s="1"/>
  <c r="G83" i="5" s="1"/>
  <c r="H66" i="4"/>
  <c r="H11" i="4" l="1"/>
  <c r="I11" i="4"/>
  <c r="H37" i="4"/>
  <c r="H57" i="4" s="1"/>
  <c r="G50" i="4"/>
  <c r="G10" i="4" s="1"/>
  <c r="H83" i="5"/>
  <c r="D79" i="5"/>
  <c r="G82" i="5"/>
  <c r="D22" i="3"/>
  <c r="H32" i="2"/>
  <c r="H33" i="2" s="1"/>
  <c r="D91" i="3"/>
  <c r="D109" i="3" s="1"/>
  <c r="D117" i="3" s="1"/>
  <c r="D122" i="3" s="1"/>
  <c r="D146" i="3" s="1"/>
  <c r="D150" i="3" s="1"/>
  <c r="E149" i="3" s="1"/>
  <c r="D136" i="4"/>
  <c r="D29" i="3"/>
  <c r="J96" i="3"/>
  <c r="J39" i="3" s="1"/>
  <c r="K39" i="3" s="1"/>
  <c r="K92" i="4"/>
  <c r="K96" i="3" s="1"/>
  <c r="I37" i="5"/>
  <c r="AY4" i="6"/>
  <c r="AY20" i="6" s="1"/>
  <c r="AX20" i="6"/>
  <c r="I10" i="5"/>
  <c r="I86" i="5"/>
  <c r="H57" i="3"/>
  <c r="H62" i="3" s="1"/>
  <c r="J49" i="5"/>
  <c r="AY4" i="9"/>
  <c r="AY18" i="9" s="1"/>
  <c r="AX18" i="9"/>
  <c r="E21" i="3"/>
  <c r="E26" i="3"/>
  <c r="E18" i="3"/>
  <c r="G79" i="4"/>
  <c r="F136" i="4"/>
  <c r="F29" i="3"/>
  <c r="F91" i="3"/>
  <c r="F109" i="3" s="1"/>
  <c r="F117" i="3" s="1"/>
  <c r="F122" i="3" s="1"/>
  <c r="F146" i="3" s="1"/>
  <c r="H23" i="4"/>
  <c r="J11" i="4"/>
  <c r="K60" i="4"/>
  <c r="K85" i="4"/>
  <c r="I94" i="4"/>
  <c r="J94" i="4" s="1"/>
  <c r="H11" i="5"/>
  <c r="I8" i="5"/>
  <c r="H36" i="5"/>
  <c r="K25" i="3"/>
  <c r="K106" i="3" s="1"/>
  <c r="J106" i="3"/>
  <c r="J44" i="4"/>
  <c r="K45" i="4"/>
  <c r="K44" i="4" s="1"/>
  <c r="K35" i="5"/>
  <c r="H25" i="4"/>
  <c r="H39" i="5"/>
  <c r="I34" i="5"/>
  <c r="H87" i="5"/>
  <c r="I85" i="5"/>
  <c r="H67" i="3"/>
  <c r="F22" i="3"/>
  <c r="D21" i="12"/>
  <c r="J32" i="2"/>
  <c r="J30" i="4"/>
  <c r="I29" i="4"/>
  <c r="I9" i="4" s="1"/>
  <c r="J41" i="3"/>
  <c r="K41" i="3" s="1"/>
  <c r="I25" i="4" l="1"/>
  <c r="I37" i="4"/>
  <c r="I50" i="4" s="1"/>
  <c r="H50" i="4"/>
  <c r="H10" i="4" s="1"/>
  <c r="H12" i="4" s="1"/>
  <c r="H13" i="4" s="1"/>
  <c r="H17" i="4" s="1"/>
  <c r="G24" i="4"/>
  <c r="G12" i="4"/>
  <c r="I11" i="5"/>
  <c r="J8" i="5"/>
  <c r="I23" i="4"/>
  <c r="J37" i="5"/>
  <c r="G137" i="4"/>
  <c r="J34" i="5"/>
  <c r="I39" i="5"/>
  <c r="E91" i="3"/>
  <c r="E109" i="3" s="1"/>
  <c r="E117" i="3" s="1"/>
  <c r="E122" i="3" s="1"/>
  <c r="E146" i="3" s="1"/>
  <c r="E150" i="3" s="1"/>
  <c r="F149" i="3" s="1"/>
  <c r="E29" i="3"/>
  <c r="E136" i="4"/>
  <c r="J86" i="5"/>
  <c r="I57" i="3"/>
  <c r="I62" i="3" s="1"/>
  <c r="E22" i="3"/>
  <c r="I32" i="2"/>
  <c r="I33" i="2" s="1"/>
  <c r="F150" i="3"/>
  <c r="K94" i="4"/>
  <c r="J25" i="4"/>
  <c r="J72" i="5"/>
  <c r="G72" i="5"/>
  <c r="D22" i="12"/>
  <c r="F31" i="3"/>
  <c r="F30" i="3"/>
  <c r="F107" i="5"/>
  <c r="J34" i="2"/>
  <c r="D107" i="5"/>
  <c r="D30" i="3"/>
  <c r="H34" i="2"/>
  <c r="J29" i="4"/>
  <c r="J9" i="4" s="1"/>
  <c r="K30" i="4"/>
  <c r="K29" i="4" s="1"/>
  <c r="K9" i="4" s="1"/>
  <c r="K11" i="4"/>
  <c r="M60" i="4"/>
  <c r="J33" i="2"/>
  <c r="I87" i="5"/>
  <c r="J85" i="5"/>
  <c r="I67" i="3"/>
  <c r="I36" i="5"/>
  <c r="G10" i="12"/>
  <c r="H10" i="12"/>
  <c r="H17" i="12"/>
  <c r="G17" i="12"/>
  <c r="I10" i="12"/>
  <c r="I17" i="12"/>
  <c r="G78" i="4"/>
  <c r="H79" i="4"/>
  <c r="K49" i="5"/>
  <c r="J10" i="5"/>
  <c r="H82" i="5"/>
  <c r="I83" i="5"/>
  <c r="J37" i="4" l="1"/>
  <c r="I57" i="4"/>
  <c r="I10" i="4" s="1"/>
  <c r="H18" i="4"/>
  <c r="H19" i="4"/>
  <c r="H8" i="3"/>
  <c r="H27" i="5" s="1"/>
  <c r="H24" i="4"/>
  <c r="H26" i="4"/>
  <c r="H20" i="4"/>
  <c r="G26" i="4"/>
  <c r="G13" i="4"/>
  <c r="J35" i="2"/>
  <c r="J39" i="2"/>
  <c r="J36" i="2"/>
  <c r="J38" i="2"/>
  <c r="J23" i="4"/>
  <c r="I79" i="4"/>
  <c r="H78" i="4"/>
  <c r="H10" i="3" s="1"/>
  <c r="K25" i="4"/>
  <c r="K23" i="4"/>
  <c r="K86" i="5"/>
  <c r="K57" i="3" s="1"/>
  <c r="K62" i="3" s="1"/>
  <c r="J57" i="3"/>
  <c r="J62" i="3" s="1"/>
  <c r="K11" i="12"/>
  <c r="N11" i="12" s="1"/>
  <c r="D27" i="17" s="1"/>
  <c r="L18" i="12"/>
  <c r="O18" i="12" s="1"/>
  <c r="E31" i="17" s="1"/>
  <c r="J11" i="12"/>
  <c r="M11" i="12" s="1"/>
  <c r="C27" i="17" s="1"/>
  <c r="C36" i="17" s="1"/>
  <c r="L11" i="12"/>
  <c r="O11" i="12" s="1"/>
  <c r="E27" i="17" s="1"/>
  <c r="K18" i="12"/>
  <c r="N18" i="12" s="1"/>
  <c r="D31" i="17" s="1"/>
  <c r="J18" i="12"/>
  <c r="M18" i="12" s="1"/>
  <c r="C31" i="17" s="1"/>
  <c r="C40" i="17" s="1"/>
  <c r="K37" i="5"/>
  <c r="H24" i="5"/>
  <c r="H28" i="5"/>
  <c r="H66" i="3"/>
  <c r="K85" i="5"/>
  <c r="J87" i="5"/>
  <c r="J67" i="3"/>
  <c r="H38" i="2"/>
  <c r="H39" i="2"/>
  <c r="H35" i="2"/>
  <c r="E31" i="3"/>
  <c r="E30" i="3"/>
  <c r="E107" i="5"/>
  <c r="I34" i="2"/>
  <c r="K10" i="5"/>
  <c r="J11" i="5"/>
  <c r="K8" i="5"/>
  <c r="G73" i="5"/>
  <c r="K34" i="5"/>
  <c r="J39" i="5"/>
  <c r="I82" i="5"/>
  <c r="J83" i="5"/>
  <c r="J36" i="5"/>
  <c r="H137" i="4"/>
  <c r="G138" i="4"/>
  <c r="H138" i="4" s="1"/>
  <c r="I138" i="4" s="1"/>
  <c r="J138" i="4" s="1"/>
  <c r="K138" i="4" s="1"/>
  <c r="G136" i="4"/>
  <c r="K37" i="4"/>
  <c r="J50" i="4"/>
  <c r="J57" i="4"/>
  <c r="H46" i="3" l="1"/>
  <c r="I12" i="4"/>
  <c r="I26" i="4" s="1"/>
  <c r="I24" i="4"/>
  <c r="H26" i="5"/>
  <c r="L28" i="2"/>
  <c r="H29" i="5"/>
  <c r="H116" i="4"/>
  <c r="H105" i="4" s="1"/>
  <c r="H89" i="4" s="1"/>
  <c r="H105" i="3" s="1"/>
  <c r="H25" i="5"/>
  <c r="H120" i="4"/>
  <c r="H84" i="4" s="1"/>
  <c r="H15" i="3" s="1"/>
  <c r="G17" i="4"/>
  <c r="G18" i="4"/>
  <c r="G19" i="4"/>
  <c r="G14" i="4"/>
  <c r="G8" i="3"/>
  <c r="H14" i="4"/>
  <c r="G20" i="4"/>
  <c r="G10" i="3"/>
  <c r="H11" i="3" s="1"/>
  <c r="H73" i="5"/>
  <c r="G91" i="4"/>
  <c r="G95" i="3" s="1"/>
  <c r="G38" i="3" s="1"/>
  <c r="K87" i="5"/>
  <c r="K67" i="3"/>
  <c r="D40" i="17"/>
  <c r="E40" i="17" s="1"/>
  <c r="K39" i="5"/>
  <c r="K11" i="5"/>
  <c r="K36" i="5"/>
  <c r="D36" i="17"/>
  <c r="E36" i="17" s="1"/>
  <c r="H9" i="3"/>
  <c r="H65" i="3" s="1"/>
  <c r="H12" i="3"/>
  <c r="L30" i="2"/>
  <c r="L31" i="2" s="1"/>
  <c r="M37" i="4"/>
  <c r="K57" i="4"/>
  <c r="K50" i="4"/>
  <c r="I78" i="4"/>
  <c r="J79" i="4"/>
  <c r="H136" i="4"/>
  <c r="I137" i="4"/>
  <c r="J10" i="4"/>
  <c r="J82" i="5"/>
  <c r="K83" i="5"/>
  <c r="K82" i="5" s="1"/>
  <c r="G75" i="5"/>
  <c r="H70" i="5" s="1"/>
  <c r="H75" i="5" s="1"/>
  <c r="I70" i="5" s="1"/>
  <c r="I36" i="2"/>
  <c r="I35" i="2"/>
  <c r="I38" i="2"/>
  <c r="I39" i="2"/>
  <c r="I13" i="4" l="1"/>
  <c r="I10" i="3" s="1"/>
  <c r="H51" i="5"/>
  <c r="I51" i="5" s="1"/>
  <c r="J51" i="5" s="1"/>
  <c r="K51" i="5" s="1"/>
  <c r="H30" i="5"/>
  <c r="H125" i="3" s="1"/>
  <c r="E60" i="12" s="1"/>
  <c r="H122" i="4"/>
  <c r="H93" i="4" s="1"/>
  <c r="K10" i="4"/>
  <c r="K24" i="4" s="1"/>
  <c r="G9" i="3"/>
  <c r="G65" i="3" s="1"/>
  <c r="G114" i="3" s="1"/>
  <c r="G11" i="3"/>
  <c r="G12" i="3"/>
  <c r="K30" i="2"/>
  <c r="G120" i="4"/>
  <c r="G116" i="4"/>
  <c r="G105" i="4" s="1"/>
  <c r="G89" i="4" s="1"/>
  <c r="G105" i="3" s="1"/>
  <c r="G81" i="3" s="1"/>
  <c r="H81" i="3" s="1"/>
  <c r="K28" i="2"/>
  <c r="G25" i="5"/>
  <c r="G46" i="3"/>
  <c r="G29" i="5"/>
  <c r="G66" i="3"/>
  <c r="G28" i="5"/>
  <c r="G24" i="5"/>
  <c r="G27" i="5"/>
  <c r="G26" i="5"/>
  <c r="J24" i="4"/>
  <c r="J12" i="4"/>
  <c r="J13" i="4" s="1"/>
  <c r="I136" i="4"/>
  <c r="J137" i="4"/>
  <c r="I14" i="4"/>
  <c r="I8" i="3"/>
  <c r="I19" i="4"/>
  <c r="I17" i="4"/>
  <c r="I18" i="4"/>
  <c r="I20" i="4"/>
  <c r="J78" i="4"/>
  <c r="K79" i="4"/>
  <c r="K78" i="4" s="1"/>
  <c r="J73" i="5"/>
  <c r="H91" i="4"/>
  <c r="H95" i="3" s="1"/>
  <c r="H38" i="3" s="1"/>
  <c r="I38" i="3" s="1"/>
  <c r="I73" i="5"/>
  <c r="I91" i="4" s="1"/>
  <c r="I95" i="3" s="1"/>
  <c r="H131" i="3" l="1"/>
  <c r="H96" i="4"/>
  <c r="H114" i="3"/>
  <c r="K12" i="4"/>
  <c r="K13" i="4" s="1"/>
  <c r="G30" i="5"/>
  <c r="G50" i="5"/>
  <c r="K31" i="2"/>
  <c r="K29" i="2"/>
  <c r="L29" i="2"/>
  <c r="G84" i="4"/>
  <c r="G15" i="3" s="1"/>
  <c r="G122" i="4"/>
  <c r="G115" i="3"/>
  <c r="H115" i="3"/>
  <c r="G112" i="3"/>
  <c r="H112" i="3"/>
  <c r="J10" i="3"/>
  <c r="J14" i="4"/>
  <c r="J8" i="3"/>
  <c r="J19" i="4"/>
  <c r="J17" i="4"/>
  <c r="J18" i="4"/>
  <c r="J136" i="4"/>
  <c r="K137" i="4"/>
  <c r="K136" i="4" s="1"/>
  <c r="I12" i="3"/>
  <c r="I9" i="3"/>
  <c r="I65" i="3" s="1"/>
  <c r="M30" i="2"/>
  <c r="I11" i="3"/>
  <c r="I116" i="4"/>
  <c r="I105" i="4" s="1"/>
  <c r="I89" i="4" s="1"/>
  <c r="I24" i="5"/>
  <c r="I120" i="4"/>
  <c r="M28" i="2"/>
  <c r="M29" i="2" s="1"/>
  <c r="I29" i="5"/>
  <c r="I26" i="5"/>
  <c r="I28" i="5"/>
  <c r="I66" i="3"/>
  <c r="I115" i="3" s="1"/>
  <c r="I25" i="5"/>
  <c r="I46" i="3"/>
  <c r="I27" i="5"/>
  <c r="K73" i="5"/>
  <c r="K91" i="4" s="1"/>
  <c r="K95" i="3" s="1"/>
  <c r="J91" i="4"/>
  <c r="J95" i="3" s="1"/>
  <c r="J38" i="3" s="1"/>
  <c r="K38" i="3" s="1"/>
  <c r="J26" i="4"/>
  <c r="J20" i="4"/>
  <c r="I75" i="5"/>
  <c r="J70" i="5" s="1"/>
  <c r="J75" i="5" s="1"/>
  <c r="K70" i="5" s="1"/>
  <c r="K75" i="5" s="1"/>
  <c r="K26" i="4" l="1"/>
  <c r="D61" i="12"/>
  <c r="E61" i="12"/>
  <c r="G93" i="4"/>
  <c r="G96" i="4"/>
  <c r="H50" i="5"/>
  <c r="G55" i="5"/>
  <c r="G66" i="5" s="1"/>
  <c r="H21" i="5" s="1"/>
  <c r="G125" i="3"/>
  <c r="I114" i="3"/>
  <c r="K10" i="3"/>
  <c r="K8" i="3"/>
  <c r="K14" i="4"/>
  <c r="K19" i="4"/>
  <c r="K17" i="4"/>
  <c r="K18" i="4"/>
  <c r="I30" i="5"/>
  <c r="I52" i="5"/>
  <c r="I122" i="4"/>
  <c r="I84" i="4"/>
  <c r="I15" i="3" s="1"/>
  <c r="I112" i="3"/>
  <c r="I105" i="3"/>
  <c r="I81" i="3" s="1"/>
  <c r="J120" i="4"/>
  <c r="J116" i="4"/>
  <c r="J105" i="4" s="1"/>
  <c r="J89" i="4" s="1"/>
  <c r="N28" i="2"/>
  <c r="N29" i="2" s="1"/>
  <c r="J29" i="5"/>
  <c r="J24" i="5"/>
  <c r="J26" i="5"/>
  <c r="J28" i="5"/>
  <c r="J66" i="3"/>
  <c r="J115" i="3" s="1"/>
  <c r="J25" i="5"/>
  <c r="J46" i="3"/>
  <c r="J27" i="5"/>
  <c r="J11" i="3"/>
  <c r="J9" i="3"/>
  <c r="J65" i="3" s="1"/>
  <c r="N30" i="2"/>
  <c r="J12" i="3"/>
  <c r="M31" i="2"/>
  <c r="K20" i="4"/>
  <c r="F61" i="12" l="1"/>
  <c r="G90" i="4"/>
  <c r="G57" i="5"/>
  <c r="G131" i="3"/>
  <c r="D60" i="12"/>
  <c r="H55" i="5"/>
  <c r="H66" i="5" s="1"/>
  <c r="I21" i="5" s="1"/>
  <c r="I50" i="5"/>
  <c r="J50" i="5" s="1"/>
  <c r="K50" i="5" s="1"/>
  <c r="J122" i="4"/>
  <c r="J84" i="4"/>
  <c r="J15" i="3" s="1"/>
  <c r="J105" i="3"/>
  <c r="J81" i="3" s="1"/>
  <c r="I96" i="4"/>
  <c r="I93" i="4"/>
  <c r="K116" i="4"/>
  <c r="K105" i="4" s="1"/>
  <c r="K89" i="4" s="1"/>
  <c r="K120" i="4"/>
  <c r="O28" i="2"/>
  <c r="K29" i="5"/>
  <c r="K24" i="5"/>
  <c r="K26" i="5"/>
  <c r="K46" i="3"/>
  <c r="K28" i="5"/>
  <c r="K66" i="3"/>
  <c r="K115" i="3" s="1"/>
  <c r="K25" i="5"/>
  <c r="K27" i="5"/>
  <c r="K11" i="3"/>
  <c r="K12" i="3"/>
  <c r="K9" i="3"/>
  <c r="K65" i="3" s="1"/>
  <c r="O30" i="2"/>
  <c r="J52" i="5"/>
  <c r="I125" i="3"/>
  <c r="J53" i="5"/>
  <c r="K53" i="5" s="1"/>
  <c r="J30" i="5"/>
  <c r="J125" i="3" s="1"/>
  <c r="N31" i="2"/>
  <c r="J114" i="3"/>
  <c r="J112" i="3"/>
  <c r="G61" i="12" l="1"/>
  <c r="I55" i="5"/>
  <c r="I66" i="5" s="1"/>
  <c r="J21" i="5" s="1"/>
  <c r="H90" i="4"/>
  <c r="H57" i="5"/>
  <c r="G102" i="4"/>
  <c r="G16" i="3" s="1"/>
  <c r="G94" i="3"/>
  <c r="K54" i="5"/>
  <c r="K30" i="5"/>
  <c r="K125" i="3" s="1"/>
  <c r="O29" i="2"/>
  <c r="P28" i="2"/>
  <c r="K122" i="4"/>
  <c r="K84" i="4"/>
  <c r="K15" i="3" s="1"/>
  <c r="I131" i="3"/>
  <c r="F60" i="12"/>
  <c r="K112" i="3"/>
  <c r="K114" i="3"/>
  <c r="K52" i="5"/>
  <c r="J55" i="5"/>
  <c r="K105" i="3"/>
  <c r="K81" i="3" s="1"/>
  <c r="J131" i="3"/>
  <c r="G60" i="12"/>
  <c r="O31" i="2"/>
  <c r="P30" i="2"/>
  <c r="J93" i="4"/>
  <c r="J96" i="4"/>
  <c r="J66" i="5" l="1"/>
  <c r="K21" i="5" s="1"/>
  <c r="I57" i="5"/>
  <c r="H61" i="12"/>
  <c r="G20" i="3"/>
  <c r="D59" i="12" s="1"/>
  <c r="G37" i="3"/>
  <c r="K55" i="5"/>
  <c r="K57" i="5" s="1"/>
  <c r="I90" i="4"/>
  <c r="I94" i="3" s="1"/>
  <c r="H94" i="3"/>
  <c r="H20" i="3" s="1"/>
  <c r="E59" i="12" s="1"/>
  <c r="H102" i="4"/>
  <c r="H16" i="3" s="1"/>
  <c r="K131" i="3"/>
  <c r="H60" i="12"/>
  <c r="K96" i="4"/>
  <c r="K93" i="4"/>
  <c r="J57" i="5"/>
  <c r="J90" i="4"/>
  <c r="K90" i="4" l="1"/>
  <c r="K102" i="4" s="1"/>
  <c r="K16" i="3" s="1"/>
  <c r="I102" i="4"/>
  <c r="I16" i="3" s="1"/>
  <c r="K66" i="5"/>
  <c r="G43" i="3"/>
  <c r="H37" i="3"/>
  <c r="H43" i="3" s="1"/>
  <c r="J94" i="3"/>
  <c r="J20" i="3" s="1"/>
  <c r="G59" i="12" s="1"/>
  <c r="J102" i="4"/>
  <c r="J16" i="3" s="1"/>
  <c r="I20" i="3"/>
  <c r="F59" i="12" s="1"/>
  <c r="K94" i="3" l="1"/>
  <c r="K20" i="3" s="1"/>
  <c r="H59" i="12" s="1"/>
  <c r="I37" i="3"/>
  <c r="J37" i="3" s="1"/>
  <c r="I43" i="3" l="1"/>
  <c r="J43" i="3"/>
  <c r="K37" i="3"/>
  <c r="K43" i="3" s="1"/>
  <c r="G3" i="3"/>
  <c r="H3" i="3"/>
  <c r="I3" i="3"/>
  <c r="J3" i="3"/>
  <c r="K3" i="3"/>
  <c r="G14" i="3"/>
  <c r="H14" i="3"/>
  <c r="I14" i="3"/>
  <c r="J14" i="3"/>
  <c r="K14" i="3"/>
  <c r="G17" i="3"/>
  <c r="H17" i="3"/>
  <c r="I17" i="3"/>
  <c r="J17" i="3"/>
  <c r="K17" i="3"/>
  <c r="G18" i="3"/>
  <c r="H18" i="3"/>
  <c r="I18" i="3"/>
  <c r="J18" i="3"/>
  <c r="K18" i="3"/>
  <c r="G21" i="3"/>
  <c r="H21" i="3"/>
  <c r="I21" i="3"/>
  <c r="J21" i="3"/>
  <c r="K21" i="3"/>
  <c r="G22" i="3"/>
  <c r="H22" i="3"/>
  <c r="I22" i="3"/>
  <c r="J22" i="3"/>
  <c r="K22" i="3"/>
  <c r="G24" i="3"/>
  <c r="H24" i="3"/>
  <c r="I24" i="3"/>
  <c r="J24" i="3"/>
  <c r="G26" i="3"/>
  <c r="H26" i="3"/>
  <c r="I26" i="3"/>
  <c r="J26" i="3"/>
  <c r="K26" i="3"/>
  <c r="G28" i="3"/>
  <c r="H28" i="3"/>
  <c r="I28" i="3"/>
  <c r="J28" i="3"/>
  <c r="K28" i="3"/>
  <c r="G29" i="3"/>
  <c r="H29" i="3"/>
  <c r="I29" i="3"/>
  <c r="J29" i="3"/>
  <c r="K29" i="3"/>
  <c r="G30" i="3"/>
  <c r="H30" i="3"/>
  <c r="I30" i="3"/>
  <c r="J30" i="3"/>
  <c r="K30" i="3"/>
  <c r="G31" i="3"/>
  <c r="H31" i="3"/>
  <c r="I31" i="3"/>
  <c r="J31" i="3"/>
  <c r="K31" i="3"/>
  <c r="G50" i="3"/>
  <c r="H50" i="3"/>
  <c r="I50" i="3"/>
  <c r="J50" i="3"/>
  <c r="K50" i="3"/>
  <c r="G51" i="3"/>
  <c r="H51" i="3"/>
  <c r="I51" i="3"/>
  <c r="J51" i="3"/>
  <c r="K51" i="3"/>
  <c r="G53" i="3"/>
  <c r="H53" i="3"/>
  <c r="I53" i="3"/>
  <c r="J53" i="3"/>
  <c r="K53" i="3"/>
  <c r="G71" i="3"/>
  <c r="H71" i="3"/>
  <c r="I71" i="3"/>
  <c r="J71" i="3"/>
  <c r="K71" i="3"/>
  <c r="G73" i="3"/>
  <c r="H73" i="3"/>
  <c r="I73" i="3"/>
  <c r="J73" i="3"/>
  <c r="K73" i="3"/>
  <c r="G75" i="3"/>
  <c r="H75" i="3"/>
  <c r="I75" i="3"/>
  <c r="J75" i="3"/>
  <c r="K75" i="3"/>
  <c r="G82" i="3"/>
  <c r="H82" i="3"/>
  <c r="I82" i="3"/>
  <c r="J82" i="3"/>
  <c r="K82" i="3"/>
  <c r="G84" i="3"/>
  <c r="H84" i="3"/>
  <c r="I84" i="3"/>
  <c r="J84" i="3"/>
  <c r="K84" i="3"/>
  <c r="G86" i="3"/>
  <c r="H86" i="3"/>
  <c r="I86" i="3"/>
  <c r="J86" i="3"/>
  <c r="K86" i="3"/>
  <c r="G91" i="3"/>
  <c r="H91" i="3"/>
  <c r="I91" i="3"/>
  <c r="J91" i="3"/>
  <c r="K91" i="3"/>
  <c r="G97" i="3"/>
  <c r="H97" i="3"/>
  <c r="I97" i="3"/>
  <c r="J97" i="3"/>
  <c r="K97" i="3"/>
  <c r="G102" i="3"/>
  <c r="H102" i="3"/>
  <c r="I102" i="3"/>
  <c r="J102" i="3"/>
  <c r="K102" i="3"/>
  <c r="G109" i="3"/>
  <c r="H109" i="3"/>
  <c r="I109" i="3"/>
  <c r="J109" i="3"/>
  <c r="K109" i="3"/>
  <c r="G117" i="3"/>
  <c r="H117" i="3"/>
  <c r="I117" i="3"/>
  <c r="J117" i="3"/>
  <c r="K117" i="3"/>
  <c r="G118" i="3"/>
  <c r="H118" i="3"/>
  <c r="I118" i="3"/>
  <c r="J118" i="3"/>
  <c r="K118" i="3"/>
  <c r="G119" i="3"/>
  <c r="H119" i="3"/>
  <c r="I119" i="3"/>
  <c r="J119" i="3"/>
  <c r="K119" i="3"/>
  <c r="G122" i="3"/>
  <c r="H122" i="3"/>
  <c r="I122" i="3"/>
  <c r="J122" i="3"/>
  <c r="K122" i="3"/>
  <c r="G135" i="3"/>
  <c r="H135" i="3"/>
  <c r="I135" i="3"/>
  <c r="J135" i="3"/>
  <c r="K135" i="3"/>
  <c r="G136" i="3"/>
  <c r="H136" i="3"/>
  <c r="I136" i="3"/>
  <c r="J136" i="3"/>
  <c r="K136" i="3"/>
  <c r="G137" i="3"/>
  <c r="H137" i="3"/>
  <c r="I137" i="3"/>
  <c r="J137" i="3"/>
  <c r="K137" i="3"/>
  <c r="G141" i="3"/>
  <c r="H141" i="3"/>
  <c r="I141" i="3"/>
  <c r="J141" i="3"/>
  <c r="K141" i="3"/>
  <c r="G144" i="3"/>
  <c r="H144" i="3"/>
  <c r="I144" i="3"/>
  <c r="J144" i="3"/>
  <c r="K144" i="3"/>
  <c r="G146" i="3"/>
  <c r="H146" i="3"/>
  <c r="I146" i="3"/>
  <c r="J146" i="3"/>
  <c r="K146" i="3"/>
  <c r="H149" i="3"/>
  <c r="I149" i="3"/>
  <c r="J149" i="3"/>
  <c r="K149" i="3"/>
  <c r="G150" i="3"/>
  <c r="H150" i="3"/>
  <c r="I150" i="3"/>
  <c r="J150" i="3"/>
  <c r="K150" i="3"/>
  <c r="H90" i="5"/>
  <c r="I90" i="5"/>
  <c r="J90" i="5"/>
  <c r="K90" i="5"/>
  <c r="G91" i="5"/>
  <c r="H91" i="5"/>
  <c r="I91" i="5"/>
  <c r="J91" i="5"/>
  <c r="K91" i="5"/>
  <c r="G95" i="5"/>
  <c r="H95" i="5"/>
  <c r="I95" i="5"/>
  <c r="J95" i="5"/>
  <c r="K95" i="5"/>
  <c r="G97" i="5"/>
  <c r="H97" i="5"/>
  <c r="I97" i="5"/>
  <c r="J97" i="5"/>
  <c r="K97" i="5"/>
  <c r="H99" i="5"/>
  <c r="I99" i="5"/>
  <c r="J99" i="5"/>
  <c r="K99" i="5"/>
  <c r="G100" i="5"/>
  <c r="H100" i="5"/>
  <c r="I100" i="5"/>
  <c r="J100" i="5"/>
  <c r="K100" i="5"/>
  <c r="G101" i="5"/>
  <c r="H101" i="5"/>
  <c r="I101" i="5"/>
  <c r="J101" i="5"/>
  <c r="K101" i="5"/>
  <c r="G103" i="5"/>
  <c r="H103" i="5"/>
  <c r="I103" i="5"/>
  <c r="J103" i="5"/>
  <c r="K103" i="5"/>
  <c r="K32" i="2"/>
  <c r="L32" i="2"/>
  <c r="M32" i="2"/>
  <c r="N32" i="2"/>
  <c r="O32" i="2"/>
  <c r="P32" i="2"/>
  <c r="K33" i="2"/>
  <c r="L33" i="2"/>
  <c r="M33" i="2"/>
  <c r="N33" i="2"/>
  <c r="O33" i="2"/>
  <c r="K34" i="2"/>
  <c r="L34" i="2"/>
  <c r="M34" i="2"/>
  <c r="N34" i="2"/>
  <c r="O34" i="2"/>
  <c r="P34" i="2"/>
  <c r="K35" i="2"/>
  <c r="L35" i="2"/>
  <c r="M35" i="2"/>
  <c r="N35" i="2"/>
  <c r="O35" i="2"/>
  <c r="K36" i="2"/>
  <c r="L36" i="2"/>
  <c r="M36" i="2"/>
  <c r="N36" i="2"/>
  <c r="O36" i="2"/>
  <c r="K38" i="2"/>
  <c r="L38" i="2"/>
  <c r="M38" i="2"/>
  <c r="N38" i="2"/>
  <c r="O38" i="2"/>
  <c r="K39" i="2"/>
  <c r="L39" i="2"/>
  <c r="M39" i="2"/>
  <c r="N39" i="2"/>
  <c r="O39" i="2"/>
  <c r="C26" i="17"/>
  <c r="D26" i="17"/>
  <c r="E26" i="17"/>
  <c r="C28" i="17"/>
  <c r="D28" i="17"/>
  <c r="E28" i="17"/>
  <c r="C29" i="17"/>
  <c r="D29" i="17"/>
  <c r="E29" i="17"/>
  <c r="C30" i="17"/>
  <c r="D30" i="17"/>
  <c r="E30" i="17"/>
  <c r="D32" i="17"/>
  <c r="C35" i="17"/>
  <c r="D35" i="17"/>
  <c r="E35" i="17"/>
  <c r="C37" i="17"/>
  <c r="D37" i="17"/>
  <c r="E37" i="17"/>
  <c r="C38" i="17"/>
  <c r="D38" i="17"/>
  <c r="E38" i="17"/>
  <c r="C39" i="17"/>
  <c r="D39" i="17"/>
  <c r="E39" i="17"/>
  <c r="D41" i="17"/>
  <c r="E41" i="17"/>
  <c r="J10" i="12"/>
  <c r="K10" i="12"/>
  <c r="L10" i="12"/>
  <c r="M10" i="12"/>
  <c r="N10" i="12"/>
  <c r="O10" i="12"/>
  <c r="G12" i="12"/>
  <c r="H12" i="12"/>
  <c r="I12" i="12"/>
  <c r="J12" i="12"/>
  <c r="K12" i="12"/>
  <c r="L12" i="12"/>
  <c r="M12" i="12"/>
  <c r="N12" i="12"/>
  <c r="O12" i="12"/>
  <c r="J13" i="12"/>
  <c r="K13" i="12"/>
  <c r="L13" i="12"/>
  <c r="M13" i="12"/>
  <c r="N13" i="12"/>
  <c r="O13" i="12"/>
  <c r="J17" i="12"/>
  <c r="K17" i="12"/>
  <c r="L17" i="12"/>
  <c r="M17" i="12"/>
  <c r="N17" i="12"/>
  <c r="O17" i="12"/>
  <c r="D25" i="12"/>
  <c r="D26" i="12"/>
  <c r="D29" i="12"/>
  <c r="D31" i="12"/>
  <c r="D41" i="12"/>
  <c r="D42" i="12"/>
  <c r="D43" i="12"/>
  <c r="D44" i="12"/>
  <c r="D48" i="12"/>
  <c r="D50" i="12"/>
  <c r="D55" i="12"/>
  <c r="E55" i="12"/>
  <c r="F55" i="12"/>
  <c r="G55" i="12"/>
  <c r="H55" i="12"/>
  <c r="D57" i="12"/>
  <c r="E57" i="12"/>
  <c r="F57" i="12"/>
  <c r="G57" i="12"/>
  <c r="H57" i="12"/>
  <c r="D62" i="12"/>
  <c r="E62" i="12"/>
  <c r="F62" i="12"/>
  <c r="G62" i="12"/>
  <c r="H62" i="12"/>
  <c r="E63" i="12"/>
  <c r="F63" i="12"/>
  <c r="G63" i="12"/>
  <c r="H63" i="12"/>
  <c r="D66" i="12"/>
  <c r="E66" i="12"/>
  <c r="F66" i="12"/>
  <c r="G66" i="12"/>
  <c r="H66" i="12"/>
  <c r="D67" i="12"/>
  <c r="D69" i="12"/>
  <c r="D70" i="12"/>
  <c r="D72" i="12"/>
  <c r="D73" i="12"/>
  <c r="D74" i="12"/>
  <c r="D75" i="12"/>
  <c r="E7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Loo Zhao Xuan</author>
  </authors>
  <commentList>
    <comment ref="F52" authorId="0" shapeId="0" xr:uid="{22710914-034A-4223-A4FD-339FEFA220EF}">
      <text>
        <r>
          <rPr>
            <b/>
            <sz val="9"/>
            <color indexed="81"/>
            <rFont val="Tahoma"/>
            <family val="2"/>
          </rPr>
          <t>Loo Zhao Xuan:</t>
        </r>
        <r>
          <rPr>
            <sz val="9"/>
            <color indexed="81"/>
            <rFont val="Tahoma"/>
            <family val="2"/>
          </rPr>
          <t xml:space="preserve">
Avg rev/customer-subscription</t>
        </r>
      </text>
    </comment>
  </commentList>
</comments>
</file>

<file path=xl/sharedStrings.xml><?xml version="1.0" encoding="utf-8"?>
<sst xmlns="http://schemas.openxmlformats.org/spreadsheetml/2006/main" count="1093" uniqueCount="518">
  <si>
    <t>FYE 31 Dec</t>
  </si>
  <si>
    <t>Historical</t>
  </si>
  <si>
    <t>Forward</t>
  </si>
  <si>
    <t>Balance Check:</t>
  </si>
  <si>
    <t>Units</t>
  </si>
  <si>
    <t>(%)</t>
  </si>
  <si>
    <t>BALANCE SHEET</t>
  </si>
  <si>
    <t>Total assets</t>
  </si>
  <si>
    <t>Equity</t>
  </si>
  <si>
    <t>Liabilities + Equity</t>
  </si>
  <si>
    <t>CASH FLOW STATEMENT</t>
  </si>
  <si>
    <t>Liabilities</t>
  </si>
  <si>
    <t>Total liabilities</t>
  </si>
  <si>
    <t>Changes in</t>
  </si>
  <si>
    <t>Beginning cash balance</t>
  </si>
  <si>
    <t>End cash balance</t>
  </si>
  <si>
    <t>Fx effects</t>
  </si>
  <si>
    <t>INCOME STATEMENT</t>
  </si>
  <si>
    <t>Revenue</t>
  </si>
  <si>
    <t>Gross profit</t>
  </si>
  <si>
    <t>Revenue growth rate</t>
  </si>
  <si>
    <t>Gross profit margins</t>
  </si>
  <si>
    <t>Administrative expenses</t>
  </si>
  <si>
    <t>Assets</t>
  </si>
  <si>
    <t>Property, plant, and equipment</t>
  </si>
  <si>
    <t>Intangible assets</t>
  </si>
  <si>
    <t>Non-current assets</t>
  </si>
  <si>
    <t>Total non-currrent assets</t>
  </si>
  <si>
    <t xml:space="preserve">Cash and cash equivalents </t>
  </si>
  <si>
    <t>Total current assets</t>
  </si>
  <si>
    <t>Non-current liabilities</t>
  </si>
  <si>
    <t>Total non-currrent liabilities</t>
  </si>
  <si>
    <t>Current assets</t>
  </si>
  <si>
    <t>Contract liabilities</t>
  </si>
  <si>
    <t>Total current liabilities</t>
  </si>
  <si>
    <t>Current liabilities</t>
  </si>
  <si>
    <t>Total equity</t>
  </si>
  <si>
    <t>Cover Page</t>
  </si>
  <si>
    <t>Model Legend</t>
  </si>
  <si>
    <t>Tabs</t>
  </si>
  <si>
    <t>Hardcoded</t>
  </si>
  <si>
    <t>Formula</t>
  </si>
  <si>
    <t>Cover</t>
  </si>
  <si>
    <t>Linked from other sheets</t>
  </si>
  <si>
    <t>Analysis</t>
  </si>
  <si>
    <t>Main</t>
  </si>
  <si>
    <t>Back-up</t>
  </si>
  <si>
    <t>Assumptions</t>
  </si>
  <si>
    <t>Background Information</t>
  </si>
  <si>
    <t>Company Information</t>
  </si>
  <si>
    <t xml:space="preserve">Name: </t>
  </si>
  <si>
    <t>Headquarters:</t>
  </si>
  <si>
    <t>Number of Employees</t>
  </si>
  <si>
    <t>Year Founded</t>
  </si>
  <si>
    <t>EBITDA</t>
  </si>
  <si>
    <t>EBIT</t>
  </si>
  <si>
    <t>Depreciation of property, plant and equipment</t>
  </si>
  <si>
    <t xml:space="preserve">Amortization of intangible assets </t>
  </si>
  <si>
    <t>Cash (used in)/geenrated from operations</t>
  </si>
  <si>
    <t>Interest received</t>
  </si>
  <si>
    <t>Interest paid</t>
  </si>
  <si>
    <t>Net cash (used in)/generated from operating activities</t>
  </si>
  <si>
    <t>Net cash used in investing activities</t>
  </si>
  <si>
    <t>Cash flows from investing activities</t>
  </si>
  <si>
    <t>Cash flows from operating activities</t>
  </si>
  <si>
    <t>Cash flows from financing activities</t>
  </si>
  <si>
    <t>Payment of lease liabilities</t>
  </si>
  <si>
    <t>Net cash generated from/(used in) financing activities</t>
  </si>
  <si>
    <t xml:space="preserve">Net increase/ decrease in cash and cash equivalents </t>
  </si>
  <si>
    <t>RM'000</t>
  </si>
  <si>
    <t>CTOS Digital Sdn Bhd</t>
  </si>
  <si>
    <t>Malaysia</t>
  </si>
  <si>
    <t>Cost of sales</t>
  </si>
  <si>
    <t>Finance costs</t>
  </si>
  <si>
    <t>Share of proits of associate</t>
  </si>
  <si>
    <t>Profit before tax</t>
  </si>
  <si>
    <t>Tax expenses</t>
  </si>
  <si>
    <t>Deferred tax assets</t>
  </si>
  <si>
    <t>Receivables, deposits and prepayments</t>
  </si>
  <si>
    <t>Contract assets</t>
  </si>
  <si>
    <t>Amount due from a related party</t>
  </si>
  <si>
    <t>Tax recoverable</t>
  </si>
  <si>
    <t>Payables and accruals</t>
  </si>
  <si>
    <t>Share capital</t>
  </si>
  <si>
    <t>Reverse acquisition reserve</t>
  </si>
  <si>
    <t>Equity contribution from shareholder</t>
  </si>
  <si>
    <t>Other reserve</t>
  </si>
  <si>
    <t>Retained earnings</t>
  </si>
  <si>
    <t>Non-controlling interests</t>
  </si>
  <si>
    <t>Other income</t>
  </si>
  <si>
    <t>Right of use assets</t>
  </si>
  <si>
    <t>-</t>
  </si>
  <si>
    <t>Investments in asscoiates</t>
  </si>
  <si>
    <t>Lease liabilities</t>
  </si>
  <si>
    <t>Provision for defined benefit plan</t>
  </si>
  <si>
    <t>Provision for restoration costs</t>
  </si>
  <si>
    <t>Deferred tax liabilities</t>
  </si>
  <si>
    <t>Borrowings</t>
  </si>
  <si>
    <t>Provision for restoration cost</t>
  </si>
  <si>
    <t>Amount due to a related party</t>
  </si>
  <si>
    <t>Taxation</t>
  </si>
  <si>
    <t>Amount due to immediate holding Company</t>
  </si>
  <si>
    <t>Receivables, deposits, and prepayments</t>
  </si>
  <si>
    <t>Adjustments for</t>
  </si>
  <si>
    <t>Allowance for impairment of receivables and deposits-net</t>
  </si>
  <si>
    <t>Depreciation of right-of-use assets</t>
  </si>
  <si>
    <t>Interest income</t>
  </si>
  <si>
    <t>Bad debts written off</t>
  </si>
  <si>
    <t>Bad debts recovered</t>
  </si>
  <si>
    <t>Loss on disposal of property, plant, and equipment</t>
  </si>
  <si>
    <t>Accretion of provision for restoration costs</t>
  </si>
  <si>
    <t>Operating cash flows before working capital changes</t>
  </si>
  <si>
    <t>Interest expense</t>
  </si>
  <si>
    <t>Lease interest</t>
  </si>
  <si>
    <t>Reversal of provision for restoration costs</t>
  </si>
  <si>
    <t>Share-based payment expense</t>
  </si>
  <si>
    <t>Share of profits of associates</t>
  </si>
  <si>
    <t>Defined benefit plan expense</t>
  </si>
  <si>
    <t>Unrealised loss/(gain) on foreign exchange</t>
  </si>
  <si>
    <t>Related parties balances</t>
  </si>
  <si>
    <t>Tax paid</t>
  </si>
  <si>
    <t>Tax refunded</t>
  </si>
  <si>
    <t>Defined benefit plan contribution</t>
  </si>
  <si>
    <t>Purchase of intangible assets</t>
  </si>
  <si>
    <t>Proceeds from disposal of property, plant, and equipment</t>
  </si>
  <si>
    <t>Purchase of property, plant, and equipment</t>
  </si>
  <si>
    <t>Dividend received</t>
  </si>
  <si>
    <t>Acquisition of subsidiaries, net of cash acquired</t>
  </si>
  <si>
    <t>Investment in associate</t>
  </si>
  <si>
    <t>Restricted cash for term loan facility</t>
  </si>
  <si>
    <t>Dividends paid</t>
  </si>
  <si>
    <t>Drawdown of borrowings</t>
  </si>
  <si>
    <t>Repayment of borrowings</t>
  </si>
  <si>
    <t>Transaction cost paid</t>
  </si>
  <si>
    <t>Advances from immediate holding company</t>
  </si>
  <si>
    <t>Repayment of advances from immediate holding company</t>
  </si>
  <si>
    <t>REVENUE DRIVERS</t>
  </si>
  <si>
    <t>Key Accounts</t>
  </si>
  <si>
    <t>Commercial</t>
  </si>
  <si>
    <t>Direct-to-Consumer</t>
  </si>
  <si>
    <t>Revenue Breakdown</t>
  </si>
  <si>
    <t>Percentage contribution</t>
  </si>
  <si>
    <t>Growth rate</t>
  </si>
  <si>
    <t>International B2B</t>
  </si>
  <si>
    <t>Revenue per KA</t>
  </si>
  <si>
    <t>Number of Commercial Clients</t>
  </si>
  <si>
    <t>Number of KAs</t>
  </si>
  <si>
    <t>Annual subscription cost per client</t>
  </si>
  <si>
    <t>Unit</t>
  </si>
  <si>
    <t>RM</t>
  </si>
  <si>
    <t>Additional reports and offerings purchased</t>
  </si>
  <si>
    <t>Scenario Toggle</t>
  </si>
  <si>
    <t xml:space="preserve">Base </t>
  </si>
  <si>
    <t>Bull</t>
  </si>
  <si>
    <t>Bear</t>
  </si>
  <si>
    <t>Assume Price Recovery after CCRIS rebates end + 5% yoy growth after</t>
  </si>
  <si>
    <t>Addtions</t>
  </si>
  <si>
    <t>Base</t>
  </si>
  <si>
    <t xml:space="preserve">Bull </t>
  </si>
  <si>
    <t>x</t>
  </si>
  <si>
    <t>Churn</t>
  </si>
  <si>
    <t>Assume montly subscription cost stays at RM 400/month</t>
  </si>
  <si>
    <t>Subscription revenue</t>
  </si>
  <si>
    <t>Additional reports and offerings revenue</t>
  </si>
  <si>
    <t>MyCTOS Score Reports sold</t>
  </si>
  <si>
    <t>Price per report</t>
  </si>
  <si>
    <t>Assume strong growth for next 2 years</t>
  </si>
  <si>
    <t>Percentage of total revenue</t>
  </si>
  <si>
    <t>Insufficient info and small contributor</t>
  </si>
  <si>
    <t>COST DRIVERS</t>
  </si>
  <si>
    <t>COGS Assumptions</t>
  </si>
  <si>
    <t>Key Accounts Assumptions</t>
  </si>
  <si>
    <t>Commercial Assumptions</t>
  </si>
  <si>
    <t>Direct-to-Consumer Assumptions</t>
  </si>
  <si>
    <t>International B2B Assumptions</t>
  </si>
  <si>
    <t>Selling and marketing expense</t>
  </si>
  <si>
    <t>Selling and marketing expense as % of revenue</t>
  </si>
  <si>
    <t>Selling and Marketing Assumptions</t>
  </si>
  <si>
    <t>Administrative Expenses Assumptions</t>
  </si>
  <si>
    <t>Staff cost</t>
  </si>
  <si>
    <t>Depreciation of PPE</t>
  </si>
  <si>
    <t>Depreciation of ROU assets</t>
  </si>
  <si>
    <t>Amortization of intangible assets</t>
  </si>
  <si>
    <t>IT support expenses</t>
  </si>
  <si>
    <t>Legal and professional fees</t>
  </si>
  <si>
    <t>Rental of buildings</t>
  </si>
  <si>
    <t>Staff insurance</t>
  </si>
  <si>
    <t>Travelling and entertainment</t>
  </si>
  <si>
    <t>Office expenses</t>
  </si>
  <si>
    <t>Allowance for impairment of receivables-net</t>
  </si>
  <si>
    <t>Unrealised gain on foreign exchange on foreign currency loan</t>
  </si>
  <si>
    <t>Other expenses</t>
  </si>
  <si>
    <t>Total Administrative expenses</t>
  </si>
  <si>
    <t>Management</t>
  </si>
  <si>
    <t>Directors</t>
  </si>
  <si>
    <t>Aministration</t>
  </si>
  <si>
    <t>Staff costs breakdown</t>
  </si>
  <si>
    <t>Director fees</t>
  </si>
  <si>
    <t>Total staff costs excluding sales and marketing</t>
  </si>
  <si>
    <t>Management salary</t>
  </si>
  <si>
    <t>Average salary per staff</t>
  </si>
  <si>
    <t>Yearly salary hike-ex Management</t>
  </si>
  <si>
    <t>Yearly salary hike-Management</t>
  </si>
  <si>
    <t>Productivity</t>
  </si>
  <si>
    <t>Total headcount</t>
  </si>
  <si>
    <t>Sales and marketing</t>
  </si>
  <si>
    <t>IT support expenses per pax</t>
  </si>
  <si>
    <t>Staff insurance per pax</t>
  </si>
  <si>
    <t>Average expenditure per staff</t>
  </si>
  <si>
    <t>Assume that spike was due to extra spending due to covid</t>
  </si>
  <si>
    <t>WORKING CAPITAL DRIVERS</t>
  </si>
  <si>
    <t>Days</t>
  </si>
  <si>
    <t>Receivables, deposits and prepayments days</t>
  </si>
  <si>
    <t>Payables and accruals days</t>
  </si>
  <si>
    <t>Contract liabilities days</t>
  </si>
  <si>
    <t>Cash coversion cycle</t>
  </si>
  <si>
    <t>PPE Schedule</t>
  </si>
  <si>
    <t>Computers</t>
  </si>
  <si>
    <t>Office equipment</t>
  </si>
  <si>
    <t>Renovation</t>
  </si>
  <si>
    <t>Furniture and fittings</t>
  </si>
  <si>
    <t>Motor vehicles</t>
  </si>
  <si>
    <t>Work in progress</t>
  </si>
  <si>
    <t>Total</t>
  </si>
  <si>
    <t>Capex</t>
  </si>
  <si>
    <t>PPE beginning balance</t>
  </si>
  <si>
    <t>Capex % Revenue</t>
  </si>
  <si>
    <t>Depreciation</t>
  </si>
  <si>
    <t>Depreciation schedule</t>
  </si>
  <si>
    <t>Useful life assumption</t>
  </si>
  <si>
    <t>Original balance</t>
  </si>
  <si>
    <t>Year 1 addtions</t>
  </si>
  <si>
    <t>Year 2 addtions</t>
  </si>
  <si>
    <t>Year 3 addtions</t>
  </si>
  <si>
    <t>Year 4 addtions</t>
  </si>
  <si>
    <t>Year 5 addtions</t>
  </si>
  <si>
    <t>Depreciation % Revenue</t>
  </si>
  <si>
    <t>PPE ending balance</t>
  </si>
  <si>
    <t>Lease Liabilities Schedule</t>
  </si>
  <si>
    <t>ROU assets</t>
  </si>
  <si>
    <t>Interest payments</t>
  </si>
  <si>
    <t>Differences due to accouting</t>
  </si>
  <si>
    <t>Current</t>
  </si>
  <si>
    <t>Non-current</t>
  </si>
  <si>
    <t>Acquisitions</t>
  </si>
  <si>
    <t>Additions</t>
  </si>
  <si>
    <t>Starting balance</t>
  </si>
  <si>
    <t>Ending balance</t>
  </si>
  <si>
    <t>Assume amortization stays the same</t>
  </si>
  <si>
    <t>Management guidance</t>
  </si>
  <si>
    <t xml:space="preserve">Assume ~5% price hike in future years </t>
  </si>
  <si>
    <t>D&amp;A</t>
  </si>
  <si>
    <t>EBIT margins</t>
  </si>
  <si>
    <t>EBITDA margins</t>
  </si>
  <si>
    <t>Other Expenses Assumptions</t>
  </si>
  <si>
    <t>Share based payments % of staff cost</t>
  </si>
  <si>
    <t>Debt Schedule</t>
  </si>
  <si>
    <t>Effective interest rate</t>
  </si>
  <si>
    <t>Other Income Assumptions</t>
  </si>
  <si>
    <t>Interest rate on cash</t>
  </si>
  <si>
    <t>Beginning balance</t>
  </si>
  <si>
    <t>Free cash flow</t>
  </si>
  <si>
    <t>Assume none for now because can't reasonably project</t>
  </si>
  <si>
    <t>Amount raised</t>
  </si>
  <si>
    <t>Amout repaid</t>
  </si>
  <si>
    <t>Interest expenses</t>
  </si>
  <si>
    <t>Tax Rate Assumptions</t>
  </si>
  <si>
    <t>Effective tax rate</t>
  </si>
  <si>
    <t>Dividend Assumption</t>
  </si>
  <si>
    <t>Payout ratio</t>
  </si>
  <si>
    <t>PATMI</t>
  </si>
  <si>
    <t>Assume 3 year contract with straight line depreciation</t>
  </si>
  <si>
    <t>Annual lease payments</t>
  </si>
  <si>
    <t>Lease contract length</t>
  </si>
  <si>
    <t>Present value of lease</t>
  </si>
  <si>
    <t>USD</t>
  </si>
  <si>
    <t>Geography</t>
  </si>
  <si>
    <t>Ticker</t>
  </si>
  <si>
    <t xml:space="preserve">Company Name </t>
  </si>
  <si>
    <t>Description</t>
  </si>
  <si>
    <t>LTM Filing Currency</t>
  </si>
  <si>
    <t>Market Cap</t>
  </si>
  <si>
    <t>Enterprise Value</t>
  </si>
  <si>
    <t>LTM Revenue</t>
  </si>
  <si>
    <t>LTM Net Income</t>
  </si>
  <si>
    <t>LTM Gross Margin %</t>
  </si>
  <si>
    <t>LTM Revenue Growth</t>
  </si>
  <si>
    <t>LTM EBITDA Growth</t>
  </si>
  <si>
    <t>LTM EBITDA Margin %</t>
  </si>
  <si>
    <t>LTM PAT Margin %</t>
  </si>
  <si>
    <t>LTM Rev 3 Yr CAGR %</t>
  </si>
  <si>
    <t>LTM PAT 5 Yr CAGR %</t>
  </si>
  <si>
    <t xml:space="preserve">LTM ROE % </t>
  </si>
  <si>
    <t xml:space="preserve">LTM ROCE % </t>
  </si>
  <si>
    <t>LTM P/E</t>
  </si>
  <si>
    <t>LTM EV/EBITDA</t>
  </si>
  <si>
    <t>LTM P/B</t>
  </si>
  <si>
    <t>LTM 
EV/EBITDA</t>
  </si>
  <si>
    <t>NTM P/E</t>
  </si>
  <si>
    <t>NTM 
EV/EBITDA</t>
  </si>
  <si>
    <t>3 YR Avg 
P/E</t>
  </si>
  <si>
    <t>3 Yr Avg EV/EBITDA</t>
  </si>
  <si>
    <t>Total Assets</t>
  </si>
  <si>
    <t>Net PPE</t>
  </si>
  <si>
    <t>LTM Total equity</t>
  </si>
  <si>
    <t>LTM Common equity</t>
  </si>
  <si>
    <t>LTM
Total 
debt</t>
  </si>
  <si>
    <t>LTM
Minority interest</t>
  </si>
  <si>
    <t>Current liabiliaties</t>
  </si>
  <si>
    <t xml:space="preserve"> Asset Turnover</t>
  </si>
  <si>
    <t>PPE Turnover</t>
  </si>
  <si>
    <t>Cash Conversion Cycle</t>
  </si>
  <si>
    <t>Tax rate</t>
  </si>
  <si>
    <t>Total capital</t>
  </si>
  <si>
    <t>ROCE</t>
  </si>
  <si>
    <t xml:space="preserve">Big 3 CRA </t>
  </si>
  <si>
    <t>LSE:EXPN</t>
  </si>
  <si>
    <t>Best Food Holding Company Limited, an investment holding company, engages in the operation of a chain of restaurants. It operates Chinese fast food and hot pot restaurants. The company also provides management and administration services, as well as leasing and business services; holds properties in Thailand; manufactures condiments; and manufactures and sells handbags. It has operations in the United States, the People's Republic of China, other Asian countries, Italy, Canada, the Netherlands, other European countries, the United Kingdom, Germany, South American countries, the Middle East, and Africa. The company was formerly known as Lee &amp; Man Handbags Holding Limited and changed its name to Best Food Holding Company Limited in October 2016. The company was incorporated in 2011 and is based in Central, Hong Kong. Best Food Holding Company Limited is a subsidiary of Sonic Tycoon Limited.</t>
  </si>
  <si>
    <t>Leading credit bureau</t>
  </si>
  <si>
    <t>NYSE:EFX</t>
  </si>
  <si>
    <t>NYSE:TRU</t>
  </si>
  <si>
    <t>PT. Map Boga Adiperkasa Tbk, through its subsidiaries, operates cafés and restaurants in Indonesia. The company operates 566 retail stores across 33 Indonesian cities with a portfolio of Starbucks, Pizza Express/Pizza Marzano, Krispy Kreme, Cold Stone Creamery, Godiva, Genki Sushi, and Paul Bakery brands. The company was formerly known as PT. Creasi Aksesoris Indonesia. The company was founded in 2013 and is headquartered in Jakarta, Indonesia. PT. Map Boga Adiperkasa Tbk is a subsidiary of PT. Mitra Adiperkasa Tbk.</t>
  </si>
  <si>
    <t>Big 3 CRA Median</t>
  </si>
  <si>
    <t>NYSE:CLGX</t>
  </si>
  <si>
    <t>La Kaffa International Co., Ltd. operates cafes that provides tea, Taiwanese traditional desserts, set meals, coffee and bakery products, and Chinese food products in Taiwan and internationally. Its brand portfolio includes Chatime, ZenQ Dessert, La Kaffa Coffee, Wagokoro Tonkatsu Anzu Ginza, Bake Code, Duan Chun Zhen, Osaka Ohsho Taiwan, ChuNian Shabu Shabu and Chatime Lounge. The company was founded in 2004 and is based in Zhubei City, Taiwan.</t>
  </si>
  <si>
    <t>Real estate data solutions</t>
  </si>
  <si>
    <t>NasdaqGS:VRSK</t>
  </si>
  <si>
    <t>Risk data analytics</t>
  </si>
  <si>
    <t>NYSE:FICO</t>
  </si>
  <si>
    <t>Berjaya Food Berhad, an investment holding company, develops and operates restaurants and café chains, and retail outlets in Malaysia and other Southeast Asian countries. As of June 30, 2020, the company operated a chain of 77 Kenny Rogers Roasters (KRR) restaurants in Malaysia; 316 Starbucks stores, including 52 drive-thru stores in Malaysia; 4 Starbucks stores, including 1 drive-thru concept store in Brunei; and 22 Jollibean outlets, 10 Sushi Deli outlets, and 1 Kopi Alley outlet in Singapore. It also operates as a food caterer; and provides interior design services. The company was incorporated in 2009 and is based in Kuala Lumpur, Malaysia. Berjaya Food Berhad is a subsidiary of Berjaya Group Berhad.</t>
  </si>
  <si>
    <t>Credit scoring</t>
  </si>
  <si>
    <t>BIT:TNXT</t>
  </si>
  <si>
    <t>Credit info provider</t>
  </si>
  <si>
    <t>NYSE:INFO</t>
  </si>
  <si>
    <t>Financial data provider</t>
  </si>
  <si>
    <t>NYSE:DNB</t>
  </si>
  <si>
    <t>Business Intelligence Median</t>
  </si>
  <si>
    <t>Regional CRA</t>
  </si>
  <si>
    <t>KOSDAQ:A130580</t>
  </si>
  <si>
    <t>YUM! Brands, Inc., together with its subsidiaries, develops, operates, and franchises quick service restaurants worldwide. It operates through four segments: the KFC Division, the Pizza Hut Division, the Taco Bell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2020, it had 25,000 KFC units; 17,639 Pizza Hut units; 7,427 Taco Bell units; and 287 The Habit Burger Grill units in approximately 150 countries and territories. The company was formerly known as TRICON Global Restaurants, Inc. and changed its name to YUM! Brands, Inc. in May 2002. YUM! Brands, Inc. was founded in 1997 and is headquartered in Louisville, Kentucky.</t>
  </si>
  <si>
    <t>Korea credit bureau</t>
  </si>
  <si>
    <t>N/A</t>
  </si>
  <si>
    <t>KOSDAQ:A030190</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</si>
  <si>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</si>
  <si>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SGX:TCU</t>
  </si>
  <si>
    <t>Singapore credit bureau</t>
  </si>
  <si>
    <t>BOVESPA:BOAS3</t>
  </si>
  <si>
    <t>Brazil credit bureau</t>
  </si>
  <si>
    <t>Regional CRA Median</t>
  </si>
  <si>
    <t>Ireland</t>
  </si>
  <si>
    <t>Experian plc</t>
  </si>
  <si>
    <t>United States</t>
  </si>
  <si>
    <t>Equifax Inc.</t>
  </si>
  <si>
    <t>TransUnion</t>
  </si>
  <si>
    <t>CoreLogic, Inc.</t>
  </si>
  <si>
    <t>Verisk Analytics, Inc.</t>
  </si>
  <si>
    <t>Fair Isaac Corporation</t>
  </si>
  <si>
    <t>Italy</t>
  </si>
  <si>
    <t>Tinexta S.p.A.</t>
  </si>
  <si>
    <t>EUR</t>
  </si>
  <si>
    <t>United Kingdom</t>
  </si>
  <si>
    <t>IHS Markit Ltd.</t>
  </si>
  <si>
    <t>Dun &amp; Bradstreet Holdings, Inc.</t>
  </si>
  <si>
    <t>NM</t>
  </si>
  <si>
    <t>South Korea</t>
  </si>
  <si>
    <t>Nice D&amp;B Co., Ltd.</t>
  </si>
  <si>
    <t>KRW</t>
  </si>
  <si>
    <t>NICE Information Service Co., Ltd.</t>
  </si>
  <si>
    <t>Singapore</t>
  </si>
  <si>
    <t>Credit Bureau Asia Limited</t>
  </si>
  <si>
    <t>Brazil</t>
  </si>
  <si>
    <t>Boa Vista Serviços S.A.</t>
  </si>
  <si>
    <t>BRL</t>
  </si>
  <si>
    <t>Year</t>
  </si>
  <si>
    <t>Company name</t>
  </si>
  <si>
    <t>Country</t>
  </si>
  <si>
    <t>Stake</t>
  </si>
  <si>
    <t>Buyer</t>
  </si>
  <si>
    <t>Seller</t>
  </si>
  <si>
    <t>Enterprise value (US$ Mn)</t>
  </si>
  <si>
    <t>Equity value (US$ Mn)</t>
  </si>
  <si>
    <t>EV/Revenue</t>
  </si>
  <si>
    <t>EV/EBITDA</t>
  </si>
  <si>
    <t>P/E</t>
  </si>
  <si>
    <t>Company description</t>
  </si>
  <si>
    <t>Refinitiv</t>
  </si>
  <si>
    <t>US</t>
  </si>
  <si>
    <t>London Stock Exchange</t>
  </si>
  <si>
    <t>Refinitiv Holdings</t>
  </si>
  <si>
    <t>Finance &amp; Risk data provider</t>
  </si>
  <si>
    <t>Acuris</t>
  </si>
  <si>
    <t>UK</t>
  </si>
  <si>
    <t>ION Group</t>
  </si>
  <si>
    <t>BC Partners; GIC</t>
  </si>
  <si>
    <t>Financial services data provider</t>
  </si>
  <si>
    <t>Blackstone; GIC; CPP</t>
  </si>
  <si>
    <t>Thomson Reuters</t>
  </si>
  <si>
    <t>Wuhan Optics</t>
  </si>
  <si>
    <t>China</t>
  </si>
  <si>
    <t>Sai MicroElectronics</t>
  </si>
  <si>
    <t>Jiang Yimin (Private Investor)</t>
  </si>
  <si>
    <t>Business intelligence company</t>
  </si>
  <si>
    <t>GIC</t>
  </si>
  <si>
    <t xml:space="preserve">Veda Group </t>
  </si>
  <si>
    <t>Aus</t>
  </si>
  <si>
    <t>Equifax</t>
  </si>
  <si>
    <t>Data analytics company</t>
  </si>
  <si>
    <t>Interactive Data</t>
  </si>
  <si>
    <t>Intercontinental Exchange</t>
  </si>
  <si>
    <t xml:space="preserve">Warburg Pincus; Silver Lake </t>
  </si>
  <si>
    <t>Financial markets data provider</t>
  </si>
  <si>
    <t>Markit Group</t>
  </si>
  <si>
    <t>Temasek</t>
  </si>
  <si>
    <t>VA Australia Finance</t>
  </si>
  <si>
    <t>Oceania Capital</t>
  </si>
  <si>
    <t>Ocenia Capital Partners</t>
  </si>
  <si>
    <t>25th Percentile</t>
  </si>
  <si>
    <t>75th Percentile</t>
  </si>
  <si>
    <t>Median</t>
  </si>
  <si>
    <t>Summary Financials</t>
  </si>
  <si>
    <t>Comments</t>
  </si>
  <si>
    <t>Assume same</t>
  </si>
  <si>
    <t>Debt paid by capital raising</t>
  </si>
  <si>
    <t>Cash sweep</t>
  </si>
  <si>
    <t>Issuance of shares</t>
  </si>
  <si>
    <t>Issuance of 200 mn shares at Rm 1.10</t>
  </si>
  <si>
    <t>Assume 5% yoy growth</t>
  </si>
  <si>
    <t xml:space="preserve">IPO proceeds to pay back debt </t>
  </si>
  <si>
    <t>PATMI margins</t>
  </si>
  <si>
    <t>PATMI growth rate</t>
  </si>
  <si>
    <t>Assume spike was due to covid and will normalize</t>
  </si>
  <si>
    <t>Gradual increase in productivity</t>
  </si>
  <si>
    <t xml:space="preserve">Mgmt guided 60% </t>
  </si>
  <si>
    <t>Case:</t>
  </si>
  <si>
    <t>RELATIVE VALUATION</t>
  </si>
  <si>
    <t>Public Comparables</t>
  </si>
  <si>
    <t>NTM EV/EBITDA</t>
  </si>
  <si>
    <t>25th</t>
  </si>
  <si>
    <t>75th</t>
  </si>
  <si>
    <t>Trading comps</t>
  </si>
  <si>
    <t>Implied Enterprise Value</t>
  </si>
  <si>
    <t>Implied Equity Value</t>
  </si>
  <si>
    <t>Share Price</t>
  </si>
  <si>
    <t>No of shares</t>
  </si>
  <si>
    <t>000</t>
  </si>
  <si>
    <t>INTRINSIC VALUATION</t>
  </si>
  <si>
    <t>Valuation Premise</t>
  </si>
  <si>
    <t>Cost of debt</t>
  </si>
  <si>
    <t>&lt;&lt; CTOS current weighted average interest rate on borrowings</t>
  </si>
  <si>
    <t>Equity value</t>
  </si>
  <si>
    <t>Implied enterprise value</t>
  </si>
  <si>
    <t>Share price</t>
  </si>
  <si>
    <t>(-) Debt</t>
  </si>
  <si>
    <t>(-) Non-controlling interests</t>
  </si>
  <si>
    <t>(+) Cash and cash equivalents</t>
  </si>
  <si>
    <t>CTOS 2020A financials</t>
  </si>
  <si>
    <t>CTOS 2021F financials</t>
  </si>
  <si>
    <t>Adjustment for equity value</t>
  </si>
  <si>
    <t>Risk free rate</t>
  </si>
  <si>
    <t>&lt;&lt; 10-Y yield on Malaysia government bond</t>
  </si>
  <si>
    <t>Equity risk premium</t>
  </si>
  <si>
    <t>&lt;&lt; Damodaran ERP for Malaysia</t>
  </si>
  <si>
    <t>Total Debt</t>
  </si>
  <si>
    <t>Debt/Equity</t>
  </si>
  <si>
    <t>Effective 
Tax Rate</t>
  </si>
  <si>
    <t>5-Yr 
Average Beta</t>
  </si>
  <si>
    <t>Unlevered 
Beta</t>
  </si>
  <si>
    <t>Unlevered beta for CRAs</t>
  </si>
  <si>
    <t>AQAAAAgAAAAaKEludmFsaWQgQ3VycmVuY3kgUmVxdWVzdClf0pm0fRDZCF/SmbR9ENkIPENJUS5GQUlSIElTQUFDIENPUlBPUkFUSU9OLklRX1RPVEFMX0RFQlQuMjAwMC4uLi4zNTQwNi4wODI4MgUAAAABAAAACAAAABooSW52YWxpZCBDdXJyZW5jeSBSZXF1ZXN0KV/SmbR9ENkIX9KZtH0Q2Qg8Q0lRLlZFUklTSyBBTkFMWVRJQ1MsIElOQy4uSVFfVE9UQUxfREVCVC4yMDAwLi4uLjM1NDA2LjA4MjgyBQAAAAEAAAAIAAAAGihJbnZhbGlkIEN1cnJlbmN5IFJlcXVlc3QpX9KZtH0Q2Qhf0pm0fRDZCDVDSVEuQ09SRUxPR0lDLCBJTkMuLklRX1RPVEFMX0RFQlQuMjAwMC4uLi4zNTQwNi4wODI4MgUAAAABAAAACAAAABooSW52YWxpZCBDdXJyZW5jeSBSZXF1ZXN0KV/SmbR9ENkIX9KZtH0Q2Qg+Q0lRLkJPQSBWSVNUQSBTRVJWScOHT1MgUy5BLi5JUV9UT1RBTF9ERUJULjIwMDAuLi4uMzU0MDYuMDgyODIFAAAAAAAAAAgAAAAaKEludmFsaWQgQ3VycmVuY3kgUmVxdWVzdCmE1XLFfRDZCG3chsV9ENkIOENJUS5OSUNFIEQmQiBDTy4sIExURC4uSVFfVE9UQUxfREVCVC4yMDAwLi4uLjM1NDA2LjA4MjgyBQAAAAAAAAAIAAAAGihJbnZhbGlkIEN1cnJlbmN5IFJlcXVlc3QphNVyxX0Q2Qht3IbFfRDZCEBDSVEuQ1JFRElUIEJVUkVBVSBBU0lBIExJTUlURUQuSVFfVE9UQUxfREVCVC4yMDAwLi4uLjM1NDA2</t>
  </si>
  <si>
    <t>LjA4MjgyBQAAAAAAAAAIAAAAIShQYXJhbWV0ZXIgTGVuZ3RoIExpbWl0IEV4Y2VlZGVkKYTVcsV9ENkIbdyGxX0Q2QhIQ0lRLk5JQ0UgSU5GT1JNQVRJT04gU0VSVklDRSBDTy4sIExURC4uSVFfVE9UQUxfREVCVC4yMDAwLi4uLjM1NDA2LjA4MjgyBQAAAAAAAAAIAAAAIShQYXJhbWV0ZXIgTGVuZ3RoIExpbWl0IEV4Y2VlZGVkKYTVcsV9ENkIbdyGxX0Q2QgWQ0lRLlRSQU5TVU5JT04uSVFfQkVUQQUAAAAAAAAACAAAABQoSW52YWxpZCBJZGVudGlmaWVyKdfWQeR/ENkI19ZB5H8Q2QgYQ0lRLkVRVUlGQVggSU5DLi5JUV9CRVRBBQAAAAAAAAAIAAAAFChJbnZhbGlkIElkZW50aWZpZXIp19ZB5H8Q2QjX1kHkfxDZCBhDSVEuRVhQRVJJQU4gUExDLklRX0JFVEEFAAAAAAAAAAgAAAAUKEludmFsaWQgSWRlbnRpZmllcinX1kHkfxDZCNfWQeR/ENkI</t>
  </si>
  <si>
    <t>Unlevered beta for top 3 CRA</t>
  </si>
  <si>
    <t>Levered beta for CTOS</t>
  </si>
  <si>
    <t>% equity</t>
  </si>
  <si>
    <t>% debt</t>
  </si>
  <si>
    <t>Cost of equity</t>
  </si>
  <si>
    <t>WACC</t>
  </si>
  <si>
    <t>Terminal growth rate</t>
  </si>
  <si>
    <t>&lt;&lt; Expected Malaysian GDP growth</t>
  </si>
  <si>
    <t>&lt;&lt; Post IPO, all debt repaid</t>
  </si>
  <si>
    <t>&lt;&lt; Existing cash balance + net proceeds of IPO after servicing debt</t>
  </si>
  <si>
    <t>Discounted Cash Flow</t>
  </si>
  <si>
    <t>Nopat</t>
  </si>
  <si>
    <t xml:space="preserve">Adjustments for </t>
  </si>
  <si>
    <t>Change in working capital</t>
  </si>
  <si>
    <t>Unlevered free cash flow</t>
  </si>
  <si>
    <t>Present value</t>
  </si>
  <si>
    <t>Discount factor</t>
  </si>
  <si>
    <t>unit</t>
  </si>
  <si>
    <t>Terminal value</t>
  </si>
  <si>
    <t>Present value of terminal value</t>
  </si>
  <si>
    <t>Sum of present value</t>
  </si>
  <si>
    <t>% contributed by terminal value</t>
  </si>
  <si>
    <t>Precedent Transaction</t>
  </si>
  <si>
    <t>Sensitivity Analysis of Share Price against WACC and Terminal Growth Rate</t>
  </si>
  <si>
    <t>Terminal Growth Rate</t>
  </si>
  <si>
    <t>Football Field</t>
  </si>
  <si>
    <t>Lower Bracket</t>
  </si>
  <si>
    <t>Avg/Median</t>
  </si>
  <si>
    <t>Higher Bracket</t>
  </si>
  <si>
    <t>Adj Avg/Median</t>
  </si>
  <si>
    <t>Adj High</t>
  </si>
  <si>
    <t>For charting</t>
  </si>
  <si>
    <t>Public Comps-LTM EV/EBITDA</t>
  </si>
  <si>
    <t>Public Comps-LTM P/E</t>
  </si>
  <si>
    <t>Public Comps-NTM EV/EBITDA</t>
  </si>
  <si>
    <t>Public Comps-NTM P/E</t>
  </si>
  <si>
    <t>Precent Transactions-LTM EV/EBITDA</t>
  </si>
  <si>
    <t>Precedent Transactions-LTM P/E</t>
  </si>
  <si>
    <t>Discount Cash Flow Analysis</t>
  </si>
  <si>
    <t>Football Field Analysis--Share Price</t>
  </si>
  <si>
    <t>Gross margins</t>
  </si>
  <si>
    <t>RoA</t>
  </si>
  <si>
    <t>RoE</t>
  </si>
  <si>
    <t>20-25 CAGR</t>
  </si>
  <si>
    <t>BAABTAVMT0NBTAFI/////wFQHgAAACFDSVEuTFNFOkVYUE4uSVFfVE9UQUxfQ0wuMjAwMC4uLi4BAAAAJO97AAIAAAAEMTgwNAEIAAAABQAAAAExAQAAAAoyMDcwOTc0ODgxAwAAAAMxNjACAAAABDEwMDkEAAAAATAHAAAACDUvNS8yMDIxCAAAAAk5LzMwLzIwMjAJAAAAATAuByVIfRDZCJY+9YzSENkIJUNJUS5MU0U6RVhQTi5JUV9UT1RBTF9FUVVJVFkuMjAwMC4uLi4BAAAAJO97AAIAAAAEMjU4NQEIAAAABQAAAAExAQAAAAoyMDcwOTc0ODgxAwAAAAMxNjACAAAABDEyNzUEAAAAATAHAAAACDUvNS8yMDIxCAAAAAk5LzMwLzIwMjAJAAAAATAuByVIfRDZCJY+9YzSENkIM0NJUS5MU0U6RVhQTi5JUV9NSU5PUklUWV9JTlRFUkVTVF9UT1RBTC4yMDAwLi0xWS4uLgEAAAAk73sAAgAAAAE2AQgAAAAFAAAAATEBAAAACjIwNDExNDcxOTYDAAAAAzE2MAIAAAAEMTMxMgQAAAABMAcAAAAINS81LzIwMjAIAAAACTMvMzEvMjAyMAkAAAABMC4HJUh9ENkIlj71jNIQ2QgdQ0lRLkxTRTpFWFBOLklRX05QUEUuMjAwMC4uLi4BAAAAJO97AAIAAAADNDg2AQgAAAAFAAAAATEBAAAACjIwNzA5NzQ4ODEDAAAAAzE2MAIAAAAEMTAwNAQAAAABMAcAAAAINS81LzIwMjEIAAAACTkvMzAvMjAyMAkAAAABMC4HJUh9ENkIlj71jNIQ2QgwQ0lRLkxTRTpFWFBOLklRX01JTk9SSVRZX0lOVEVSRVNUX1RPVEFMLjIwMDAuLi4u</t>
  </si>
  <si>
    <t>AQAAACTvewACAAAAAjYwAQgAAAAFAAAAATEBAAAACjIwNzA5NzQ4ODEDAAAAAzE2MAIAAAAEMTMxMgQAAAABMAcAAAAINS81LzIwMjEIAAAACTkvMzAvMjAyMAkAAAABMC4HJUh9ENkILf/zjNIQ2QgoQ0lRLkxTRTpFWFBOLklRX1RPVEFMX0FTU0VUUy4yMDAwLi0xWS4uLgEAAAAk73sAAgAAAAQ4ODk5AQgAAAAFAAAAATEBAAAACjIwNDExNDcxOTYDAAAAAzE2MAIAAAAEMTAwNwQAAAABMAcAAAAINS81LzIwMjAIAAAACTMvMzEvMjAyMAkAAAABMC4HJUh9ENkIlj71jNIQ2QgmQ0lRLkxTRTpFWFBOLklRX1RPVEFMX0RFQlQuMjAwMC4tMVkuLi4BAAAAJO97AAIAAAAENDUyMgEIAAAABQAAAAExAQAAAAoyMDQxMTQ3MTk2AwAAAAMxNjACAAAABDQxNzMEAAAAATAHAAAACDUvNS8yMDIwCAAAAAkzLzMxLzIwMjAJAAAAATAuByVIfRDZCJY+9YzSENkIJUNJUS5MU0U6RVhQTi5JUV9UT1RBTF9BU1NFVFMuMjAwMC4uLi4BAAAAJO97AAIAAAAEOTEzMAEIAAAABQAAAAExAQAAAAoyMDcwOTc0ODgxAwAAAAMxNjACAAAABDEwMDcEAAAAATAHAAAACDUvNS8yMDIxCAAAAAk5LzMwLzIwMjAJAAAAATAuByVIfRDZCC3/84zSENkIJENJUS5MU0U6RVhQTi5JUV9UT1RBTF9DTC4yMDAwLi0xWS4uLgEAAAAk73sAAgAAAAQyMjI0AQgAAAAFAAAAATEBAAAACjIwNDExNDcxOTYDAAAAAzE2MAIAAAAEMTAwOQQAAAABMAcA</t>
  </si>
  <si>
    <t>AAAINS81LzIwMjAIAAAACTMvMzEvMjAyMAkAAAABMC4HJUh9ENkIlj71jNIQ2QgoQ0lRLkxTRTpFWFBOLklRX0NBU0hfQ09OVkVSU0lPTi4yMDAwLi4uLgEAAAAk73sAAwAAAAAALgclSH0Q2QiWPvWM0hDZCCNDSVEuTFNFOkVYUE4uSVFfVE9UQUxfREVCVC4yMDAwLi4uLgEAAAAk73sAAgAAAAQ0MzM0AQgAAAAFAAAAATEBAAAACjIwNzA5NzQ4ODEDAAAAAzE2MAIAAAAENDE3MwQAAAABMAcAAAAINS81LzIwMjEIAAAACTkvMzAvMjAyMAkAAAABMC4HJUh9ENkIlj71jNIQ2QgoQ0lRLkxTRTpFWFBOLklRX1RPVEFMX0VRVUlUWS4yMDAwLi0xWS4uLgEAAAAk73sAAgAAAAQyMjgxAQgAAAAFAAAAATEBAAAACjIwNDExNDcxOTYDAAAAAzE2MAIAAAAEMTI3NQQAAAABMAcAAAAINS81LzIwMjAIAAAACTMvMzEvMjAyMAkAAAABMC4HJUh9ENkIlj71jNIQ2QgvQ0lRLkxTRTpFWFBOLklRX1RPVEFMX0NPTU1PTl9FUVVJVFkuMjAwMC4tMVkuLi4BAAAAJO97AAIAAAAEMjI3NQEIAAAABQAAAAExAQAAAAoyMDQxMTQ3MTk2AwAAAAMxNjACAAAABDEwMDYEAAAAATAHAAAACDUvNS8yMDIwCAAAAAkzLzMxLzIwMjAJAAAAATAuByVIfRDZCJY+9YzSENkILENJUS5MU0U6RVhQTi5JUV9UT1RBTF9DT01NT05fRVFVSVRZLjIwMDAuLi4uAQAAACTvewACAAAABDI1MjUBCAAAAAUAAAABMQEAAAAKMjA3MDk3NDg4MQMAAAAD</t>
  </si>
  <si>
    <t>MTYwAgAAAAQxMDA2BAAAAAEwBwAAAAg1LzUvMjAyMQgAAAAJOS8zMC8yMDIwCQAAAAEwLgclSH0Q2QiWPvWM0hDZCDJDSVEuRVFVSUZBWCBJTkMuLklRX1RPVEFMX0RFQlQuMjAwMC4uLi4zNTQwNi4wODI4MgUAAAAAAAAACAAAABooSW52YWxpZCBDdXJyZW5jeSBSZXF1ZXN0KYK45p19ENkICqL/nX0Q2QgwQ0lRLlRSQU5TVU5JT04uSVFfVE9UQUxfREVCVC4yMDAwLi4uLjM1NDA2LjA4MjgyBQAAAAAAAAAIAAAAGihJbnZhbGlkIEN1cnJlbmN5IFJlcXVlc3QpgrjmnX0Q2QgKov+dfRDZCDJDSVEuRVhQRVJJQU4gUExDLklRX1RPVEFMX0RFQlQuMjAwMC4uLi4zNTQwNi4wODI4MgUAAAAAAAAACAAAABooSW52YWxpZCBDdXJyZW5jeSBSZXF1ZXN0KYK45p19ENkICqL/nX0Q2QhFQ0lRLkRVTiAmIEJSQURTVFJFRVQgSE9MRElOR1MsIElOQy4uSVFfVE9UQUxfREVCVC4yMDAwLi4uLjM1NDA2LjA4MjgyBQAAAAEAAAAIAAAAIShQYXJhbWV0ZXIgTGVuZ3RoIExpbWl0IEV4Y2VlZGVkKV/SmbR9ENkIX9KZtH0Q2Qg1Q0lRLklIUyBNQVJLSVQgTFRELi5JUV9UT1RBTF9ERUJULjIwMDAuLi4uMzU0MDYuMDgyODIFAAAAAQAAAAgAAAAaKEludmFsaWQgQ3VycmVuY3kgUmVxdWVzdClf0pm0fRDZCF/SmbR9ENkINENJUS5USU5FWFRBIFMuUC5BLi5JUV9UT1RBTF9ERUJULjIwMDAuLi4uMzU0MDYuMDgyODIF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</si>
</sst>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1" formatCode="_(* #,##0_);_(* \(#,##0\);_(* &quot;-&quot;_);_(@_)"/>
    <numFmt numFmtId="44" formatCode="_(&quot;$&quot;* #,##0.00_);_(&quot;$&quot;* \(#,##0.00\);_(&quot;$&quot;* &quot;-&quot;??_);_(@_)"/>
    <numFmt numFmtId="43" formatCode="_(* #,##0.00_);_(* \(#,##0.00\);_(* &quot;-&quot;??_);_(@_)"/>
    <numFmt numFmtId="164" formatCode="0\ &quot;A&quot;"/>
    <numFmt numFmtId="165" formatCode="0.0"/>
    <numFmt numFmtId="166" formatCode="_(* #,##0_);_(* \(#,##0\);_(* &quot;-&quot;??_);_(@_)"/>
    <numFmt numFmtId="167" formatCode="0\ &quot;F&quot;"/>
    <numFmt numFmtId="168" formatCode="#,##0.000_);\(#,##0.000\)"/>
    <numFmt numFmtId="169" formatCode="0.0%;\(0.0%\);\-"/>
    <numFmt numFmtId="170" formatCode="_-&quot;$&quot;* #,##0.00_-;\-&quot;$&quot;* #,##0.00_-;_-&quot;$&quot;* &quot;-&quot;??_-;_-@_-"/>
    <numFmt numFmtId="171" formatCode="_-* #,##0.00_-;\-* #,##0.00_-;_-* &quot;-&quot;??_-;_-@_-"/>
    <numFmt numFmtId="172" formatCode="0.0%"/>
    <numFmt numFmtId="173" formatCode="#,##0.0_);\(#,##0.0\)"/>
    <numFmt numFmtId="174" formatCode="#,###;\(#,###\);\-"/>
    <numFmt numFmtId="175" formatCode="#,##0.00000000000_);\(#,##0.00000000000\)"/>
    <numFmt numFmtId="176" formatCode="#,##0_ ;\-#,##0\ "/>
    <numFmt numFmtId="177" formatCode="#,##0.0_ ;\-#,##0.0\ "/>
    <numFmt numFmtId="178" formatCode="#,##0.0_);\(#,##0.0\);#,##0.0_);@_)"/>
    <numFmt numFmtId="179" formatCode="0.0\x"/>
    <numFmt numFmtId="180" formatCode="#,##0.0"/>
    <numFmt numFmtId="181" formatCode="0.0_);\(0.0\)"/>
    <numFmt numFmtId="182" formatCode="_(&quot;$&quot;* #,##0_);_(&quot;$&quot;* \(#,##0\);_(&quot;$&quot;* &quot;-&quot;??_);_(@_)"/>
  </numFmts>
  <fonts count="46">
    <font>
      <sz val="11"/>
      <color theme="1"/>
      <name val="Calibri"/>
      <family val="2"/>
      <scheme val="minor"/>
    </font>
    <font>
      <sz val="11"/>
      <color theme="1"/>
      <name val="Calibri"/>
      <family val="2"/>
      <scheme val="minor"/>
    </font>
    <font>
      <sz val="10"/>
      <name val="Arial"/>
      <family val="2"/>
    </font>
    <font>
      <b/>
      <sz val="9"/>
      <color indexed="81"/>
      <name val="Tahoma"/>
      <family val="2"/>
    </font>
    <font>
      <sz val="9"/>
      <color indexed="81"/>
      <name val="Tahoma"/>
      <family val="2"/>
    </font>
    <font>
      <sz val="10"/>
      <color theme="1"/>
      <name val="Arial"/>
      <family val="2"/>
    </font>
    <font>
      <b/>
      <sz val="9"/>
      <color theme="0"/>
      <name val="Calibri"/>
      <family val="2"/>
      <scheme val="minor"/>
    </font>
    <font>
      <sz val="9"/>
      <color theme="1"/>
      <name val="Calibri"/>
      <family val="2"/>
      <scheme val="minor"/>
    </font>
    <font>
      <sz val="9"/>
      <color theme="0"/>
      <name val="Calibri"/>
      <family val="2"/>
      <scheme val="minor"/>
    </font>
    <font>
      <sz val="9"/>
      <color rgb="FF0000FF"/>
      <name val="Calibri"/>
      <family val="2"/>
      <scheme val="minor"/>
    </font>
    <font>
      <sz val="9"/>
      <color rgb="FF00B050"/>
      <name val="Calibri"/>
      <family val="2"/>
      <scheme val="minor"/>
    </font>
    <font>
      <i/>
      <sz val="9"/>
      <color theme="0" tint="-0.499984740745262"/>
      <name val="Calibri"/>
      <family val="2"/>
      <scheme val="minor"/>
    </font>
    <font>
      <i/>
      <sz val="9"/>
      <color theme="1"/>
      <name val="Calibri"/>
      <family val="2"/>
      <scheme val="minor"/>
    </font>
    <font>
      <sz val="9"/>
      <color theme="0" tint="-0.499984740745262"/>
      <name val="Calibri"/>
      <family val="2"/>
      <scheme val="minor"/>
    </font>
    <font>
      <b/>
      <sz val="9"/>
      <color theme="1"/>
      <name val="Calibri"/>
      <family val="2"/>
      <scheme val="minor"/>
    </font>
    <font>
      <b/>
      <sz val="9"/>
      <color rgb="FF007A85"/>
      <name val="Calibri"/>
      <family val="2"/>
      <scheme val="minor"/>
    </font>
    <font>
      <sz val="9"/>
      <color theme="0" tint="-0.14999847407452621"/>
      <name val="Calibri"/>
      <family val="2"/>
      <scheme val="minor"/>
    </font>
    <font>
      <i/>
      <sz val="9"/>
      <color theme="0"/>
      <name val="Calibri"/>
      <family val="2"/>
      <scheme val="minor"/>
    </font>
    <font>
      <b/>
      <u val="singleAccounting"/>
      <sz val="9"/>
      <color theme="1"/>
      <name val="Calibri"/>
      <family val="2"/>
      <scheme val="minor"/>
    </font>
    <font>
      <b/>
      <u val="singleAccounting"/>
      <sz val="9"/>
      <color theme="0"/>
      <name val="Calibri"/>
      <family val="2"/>
      <scheme val="minor"/>
    </font>
    <font>
      <b/>
      <sz val="9"/>
      <color theme="0" tint="-0.499984740745262"/>
      <name val="Calibri"/>
      <family val="2"/>
      <scheme val="minor"/>
    </font>
    <font>
      <b/>
      <i/>
      <sz val="9"/>
      <color theme="4" tint="-0.249977111117893"/>
      <name val="Calibri"/>
      <family val="2"/>
      <scheme val="minor"/>
    </font>
    <font>
      <b/>
      <sz val="9"/>
      <color theme="4" tint="-0.249977111117893"/>
      <name val="Calibri"/>
      <family val="2"/>
      <scheme val="minor"/>
    </font>
    <font>
      <sz val="9"/>
      <name val="Calibri"/>
      <family val="2"/>
      <scheme val="minor"/>
    </font>
    <font>
      <b/>
      <sz val="9"/>
      <name val="Calibri"/>
      <family val="2"/>
      <scheme val="minor"/>
    </font>
    <font>
      <b/>
      <sz val="9"/>
      <color rgb="FF00B24F"/>
      <name val="Calibri"/>
      <family val="2"/>
      <scheme val="minor"/>
    </font>
    <font>
      <b/>
      <sz val="9"/>
      <color rgb="FF0000FF"/>
      <name val="Calibri"/>
      <family val="2"/>
      <scheme val="minor"/>
    </font>
    <font>
      <sz val="9"/>
      <color rgb="FF00B24F"/>
      <name val="Calibri"/>
      <family val="2"/>
      <scheme val="minor"/>
    </font>
    <font>
      <sz val="9"/>
      <color rgb="FF1947BA"/>
      <name val="Calibri"/>
      <family val="2"/>
      <scheme val="minor"/>
    </font>
    <font>
      <b/>
      <u/>
      <sz val="9"/>
      <name val="Calibri"/>
      <family val="2"/>
      <scheme val="minor"/>
    </font>
    <font>
      <b/>
      <u/>
      <sz val="9"/>
      <color theme="0"/>
      <name val="Calibri"/>
      <family val="2"/>
      <scheme val="minor"/>
    </font>
    <font>
      <sz val="9"/>
      <color rgb="FF005900"/>
      <name val="Calibri"/>
      <family val="2"/>
      <scheme val="minor"/>
    </font>
    <font>
      <sz val="9"/>
      <color rgb="FFFF0000"/>
      <name val="Calibri"/>
      <family val="2"/>
      <scheme val="minor"/>
    </font>
    <font>
      <b/>
      <sz val="9"/>
      <color rgb="FF005900"/>
      <name val="Calibri"/>
      <family val="2"/>
      <scheme val="minor"/>
    </font>
    <font>
      <b/>
      <sz val="9"/>
      <color rgb="FFFF0000"/>
      <name val="Calibri"/>
      <family val="2"/>
      <scheme val="minor"/>
    </font>
    <font>
      <b/>
      <i/>
      <sz val="9"/>
      <color rgb="FF007A85"/>
      <name val="Calibri"/>
      <family val="2"/>
      <scheme val="minor"/>
    </font>
    <font>
      <b/>
      <sz val="9"/>
      <color rgb="FF00B050"/>
      <name val="Calibri"/>
      <family val="2"/>
      <scheme val="minor"/>
    </font>
    <font>
      <b/>
      <sz val="9"/>
      <color theme="0" tint="-0.249977111117893"/>
      <name val="Calibri"/>
      <family val="2"/>
      <scheme val="minor"/>
    </font>
    <font>
      <sz val="10"/>
      <color theme="1"/>
      <name val="CenturyGothic"/>
      <family val="2"/>
    </font>
    <font>
      <sz val="12"/>
      <color theme="1"/>
      <name val="Calibri"/>
      <family val="2"/>
      <scheme val="minor"/>
    </font>
    <font>
      <sz val="10"/>
      <color theme="1"/>
      <name val="Arial Narrow"/>
      <family val="2"/>
    </font>
    <font>
      <sz val="8"/>
      <color indexed="8"/>
      <name val="Arial"/>
      <family val="2"/>
    </font>
    <font>
      <sz val="9"/>
      <color indexed="8"/>
      <name val="Calibri"/>
      <family val="2"/>
      <scheme val="minor"/>
    </font>
    <font>
      <u/>
      <sz val="9"/>
      <color theme="1"/>
      <name val="Calibri"/>
      <family val="2"/>
      <scheme val="minor"/>
    </font>
    <font>
      <b/>
      <i/>
      <sz val="9"/>
      <color theme="0"/>
      <name val="Calibri"/>
      <family val="2"/>
      <scheme val="minor"/>
    </font>
    <font>
      <b/>
      <i/>
      <sz val="9"/>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theme="7" tint="0.79998168889431442"/>
        <bgColor indexed="64"/>
      </patternFill>
    </fill>
    <fill>
      <patternFill patternType="solid">
        <fgColor rgb="FF002060"/>
        <bgColor indexed="64"/>
      </patternFill>
    </fill>
    <fill>
      <patternFill patternType="solid">
        <fgColor rgb="FF007A85"/>
        <bgColor indexed="64"/>
      </patternFill>
    </fill>
    <fill>
      <patternFill patternType="solid">
        <fgColor rgb="FFF15C22"/>
        <bgColor indexed="64"/>
      </patternFill>
    </fill>
    <fill>
      <patternFill patternType="solid">
        <fgColor theme="0" tint="-0.249977111117893"/>
        <bgColor indexed="64"/>
      </patternFill>
    </fill>
  </fills>
  <borders count="15">
    <border>
      <left/>
      <right/>
      <top/>
      <bottom/>
      <diagonal/>
    </border>
    <border>
      <left/>
      <right/>
      <top/>
      <bottom style="hair">
        <color auto="1"/>
      </bottom>
      <diagonal/>
    </border>
    <border>
      <left/>
      <right/>
      <top style="thin">
        <color indexed="64"/>
      </top>
      <bottom/>
      <diagonal/>
    </border>
    <border>
      <left/>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170" fontId="1" fillId="0" borderId="0" applyFont="0" applyFill="0" applyBorder="0" applyAlignment="0" applyProtection="0"/>
    <xf numFmtId="0" fontId="5" fillId="0" borderId="0"/>
    <xf numFmtId="171" fontId="1" fillId="0" borderId="0" applyFont="0" applyFill="0" applyBorder="0" applyAlignment="0" applyProtection="0"/>
    <xf numFmtId="170" fontId="1" fillId="0" borderId="0" applyFont="0" applyFill="0" applyBorder="0" applyAlignment="0" applyProtection="0"/>
    <xf numFmtId="0" fontId="38" fillId="0" borderId="0"/>
    <xf numFmtId="0" fontId="39" fillId="0" borderId="0"/>
    <xf numFmtId="44" fontId="40" fillId="0" borderId="0" applyFont="0" applyFill="0" applyBorder="0" applyAlignment="0" applyProtection="0"/>
    <xf numFmtId="9" fontId="40" fillId="0" borderId="0" applyFont="0" applyFill="0" applyBorder="0" applyAlignment="0" applyProtection="0"/>
    <xf numFmtId="0" fontId="41" fillId="0" borderId="0" applyAlignment="0"/>
    <xf numFmtId="43" fontId="38" fillId="0" borderId="0" applyFont="0" applyFill="0" applyBorder="0" applyAlignment="0" applyProtection="0"/>
    <xf numFmtId="9" fontId="39" fillId="0" borderId="0" applyFont="0" applyFill="0" applyBorder="0" applyAlignment="0" applyProtection="0"/>
  </cellStyleXfs>
  <cellXfs count="412">
    <xf numFmtId="0" fontId="0" fillId="0" borderId="0" xfId="0"/>
    <xf numFmtId="0" fontId="6" fillId="9" borderId="0" xfId="0" applyFont="1" applyFill="1"/>
    <xf numFmtId="0" fontId="7" fillId="9" borderId="0" xfId="0" applyFont="1" applyFill="1"/>
    <xf numFmtId="0" fontId="7" fillId="0" borderId="0" xfId="0" applyFont="1"/>
    <xf numFmtId="0" fontId="6" fillId="6" borderId="0" xfId="0" applyFont="1" applyFill="1"/>
    <xf numFmtId="0" fontId="8" fillId="6" borderId="0" xfId="0" applyFont="1" applyFill="1"/>
    <xf numFmtId="0" fontId="6" fillId="9" borderId="0" xfId="0" applyFont="1" applyFill="1" applyAlignment="1">
      <alignment horizontal="center" vertical="center"/>
    </xf>
    <xf numFmtId="0" fontId="7" fillId="0" borderId="0" xfId="0" applyFont="1" applyAlignment="1">
      <alignment vertical="center"/>
    </xf>
    <xf numFmtId="0" fontId="9" fillId="0" borderId="0" xfId="0" applyFont="1" applyAlignment="1">
      <alignment horizontal="center" vertical="center"/>
    </xf>
    <xf numFmtId="0" fontId="7" fillId="0" borderId="0" xfId="0" applyFont="1" applyAlignment="1">
      <alignment horizontal="center" vertical="center"/>
    </xf>
    <xf numFmtId="0" fontId="6" fillId="8" borderId="0" xfId="0" applyFont="1" applyFill="1" applyAlignment="1">
      <alignment horizontal="center" vertical="center"/>
    </xf>
    <xf numFmtId="0" fontId="10" fillId="0" borderId="0" xfId="0" applyFont="1" applyAlignment="1">
      <alignment horizontal="center" vertical="center"/>
    </xf>
    <xf numFmtId="0" fontId="11" fillId="4" borderId="0" xfId="0" applyFont="1" applyFill="1" applyAlignment="1">
      <alignment horizontal="center" vertical="center"/>
    </xf>
    <xf numFmtId="0" fontId="6" fillId="3" borderId="0" xfId="0" applyFont="1" applyFill="1" applyAlignment="1">
      <alignment horizontal="center" vertical="center"/>
    </xf>
    <xf numFmtId="0" fontId="7" fillId="7" borderId="4" xfId="0" applyFont="1" applyFill="1" applyBorder="1" applyAlignment="1">
      <alignment horizontal="center" vertical="center"/>
    </xf>
    <xf numFmtId="0" fontId="6" fillId="9" borderId="0" xfId="0" applyFont="1" applyFill="1" applyAlignment="1">
      <alignment vertical="center"/>
    </xf>
    <xf numFmtId="0" fontId="12" fillId="0" borderId="0" xfId="0" applyFont="1" applyAlignment="1">
      <alignment horizontal="center" vertical="center"/>
    </xf>
    <xf numFmtId="0" fontId="6" fillId="10" borderId="0" xfId="0" applyFont="1" applyFill="1" applyAlignment="1">
      <alignment vertical="center"/>
    </xf>
    <xf numFmtId="0" fontId="7" fillId="4" borderId="0" xfId="0" applyFont="1" applyFill="1" applyAlignment="1">
      <alignment vertical="center"/>
    </xf>
    <xf numFmtId="0" fontId="12" fillId="4" borderId="0" xfId="0" applyFont="1" applyFill="1" applyAlignment="1">
      <alignment horizontal="center" vertical="center"/>
    </xf>
    <xf numFmtId="0" fontId="7" fillId="4" borderId="0" xfId="0" applyFont="1" applyFill="1" applyAlignment="1">
      <alignment horizontal="center" vertical="center"/>
    </xf>
    <xf numFmtId="37" fontId="7" fillId="0" borderId="0" xfId="1" applyNumberFormat="1" applyFont="1" applyAlignment="1">
      <alignment horizontal="center" vertical="center"/>
    </xf>
    <xf numFmtId="0" fontId="13" fillId="0" borderId="0" xfId="0" applyFont="1" applyAlignment="1">
      <alignment horizontal="center" vertical="center"/>
    </xf>
    <xf numFmtId="164" fontId="15" fillId="0" borderId="0" xfId="0" applyNumberFormat="1" applyFont="1" applyAlignment="1">
      <alignment horizontal="left" vertical="center"/>
    </xf>
    <xf numFmtId="165" fontId="16" fillId="0" borderId="0" xfId="0" applyNumberFormat="1" applyFont="1" applyAlignment="1">
      <alignment vertical="center"/>
    </xf>
    <xf numFmtId="164" fontId="17" fillId="9" borderId="0" xfId="0" applyNumberFormat="1" applyFont="1" applyFill="1" applyAlignment="1">
      <alignment horizontal="left" vertical="center"/>
    </xf>
    <xf numFmtId="0" fontId="7" fillId="9" borderId="0" xfId="0" applyFont="1" applyFill="1" applyAlignment="1">
      <alignment horizontal="center" vertical="center"/>
    </xf>
    <xf numFmtId="0" fontId="18" fillId="2" borderId="0" xfId="0" applyFont="1" applyFill="1" applyAlignment="1">
      <alignment horizontal="centerContinuous" vertical="center"/>
    </xf>
    <xf numFmtId="0" fontId="19" fillId="9" borderId="0" xfId="0" applyFont="1" applyFill="1" applyAlignment="1">
      <alignment horizontal="centerContinuous" vertical="center"/>
    </xf>
    <xf numFmtId="0" fontId="20" fillId="0" borderId="0" xfId="0" applyFont="1" applyAlignment="1">
      <alignment horizontal="left" vertical="center"/>
    </xf>
    <xf numFmtId="0" fontId="11" fillId="0" borderId="0" xfId="0" applyFont="1" applyAlignment="1">
      <alignment horizontal="center" vertical="center"/>
    </xf>
    <xf numFmtId="166" fontId="11" fillId="0" borderId="0" xfId="0" applyNumberFormat="1" applyFont="1" applyAlignment="1">
      <alignment horizontal="right" vertical="center"/>
    </xf>
    <xf numFmtId="0" fontId="7" fillId="0" borderId="1" xfId="0" applyFont="1" applyBorder="1" applyAlignment="1">
      <alignment vertical="center"/>
    </xf>
    <xf numFmtId="0" fontId="21" fillId="0" borderId="1" xfId="0" applyFont="1" applyBorder="1" applyAlignment="1">
      <alignment horizontal="center" vertical="center"/>
    </xf>
    <xf numFmtId="164" fontId="22" fillId="0" borderId="1" xfId="0" applyNumberFormat="1" applyFont="1" applyBorder="1" applyAlignment="1">
      <alignment vertical="center"/>
    </xf>
    <xf numFmtId="167" fontId="22" fillId="0" borderId="1" xfId="0" applyNumberFormat="1" applyFont="1" applyBorder="1" applyAlignment="1">
      <alignment vertical="center"/>
    </xf>
    <xf numFmtId="0" fontId="6" fillId="10" borderId="0" xfId="0" applyFont="1" applyFill="1" applyAlignment="1">
      <alignment horizontal="left" vertical="center"/>
    </xf>
    <xf numFmtId="0" fontId="20" fillId="10" borderId="0" xfId="0" applyFont="1" applyFill="1" applyAlignment="1">
      <alignment horizontal="center" vertical="center"/>
    </xf>
    <xf numFmtId="0" fontId="7" fillId="10" borderId="0" xfId="0" applyFont="1" applyFill="1" applyAlignment="1">
      <alignment horizontal="center" vertical="center"/>
    </xf>
    <xf numFmtId="0" fontId="7" fillId="0" borderId="0" xfId="0" applyFont="1" applyAlignment="1">
      <alignment horizontal="left" vertical="center"/>
    </xf>
    <xf numFmtId="3" fontId="9" fillId="0" borderId="0" xfId="0" applyNumberFormat="1" applyFont="1" applyAlignment="1">
      <alignment vertical="center"/>
    </xf>
    <xf numFmtId="41" fontId="7" fillId="0" borderId="0" xfId="0" applyNumberFormat="1" applyFont="1" applyAlignment="1">
      <alignment vertical="center"/>
    </xf>
    <xf numFmtId="166" fontId="7" fillId="0" borderId="0" xfId="0" applyNumberFormat="1" applyFont="1" applyAlignment="1">
      <alignment vertical="center"/>
    </xf>
    <xf numFmtId="0" fontId="7" fillId="0" borderId="3" xfId="0" applyFont="1" applyBorder="1" applyAlignment="1">
      <alignment horizontal="left" vertical="center"/>
    </xf>
    <xf numFmtId="0" fontId="13" fillId="0" borderId="3" xfId="0" applyFont="1" applyBorder="1" applyAlignment="1">
      <alignment horizontal="center" vertical="center"/>
    </xf>
    <xf numFmtId="3" fontId="9" fillId="0" borderId="3" xfId="0" applyNumberFormat="1" applyFont="1" applyBorder="1" applyAlignment="1">
      <alignment vertical="center"/>
    </xf>
    <xf numFmtId="166" fontId="7" fillId="0" borderId="3" xfId="0" applyNumberFormat="1" applyFont="1" applyBorder="1" applyAlignment="1">
      <alignment vertical="center"/>
    </xf>
    <xf numFmtId="0" fontId="14" fillId="0" borderId="0" xfId="0" applyFont="1" applyAlignment="1">
      <alignment horizontal="left" vertical="center"/>
    </xf>
    <xf numFmtId="0" fontId="20" fillId="0" borderId="0" xfId="0" applyFont="1" applyAlignment="1">
      <alignment horizontal="center" vertical="center"/>
    </xf>
    <xf numFmtId="166" fontId="14" fillId="0" borderId="0" xfId="1" applyNumberFormat="1" applyFont="1" applyBorder="1" applyAlignment="1">
      <alignment horizontal="center" vertical="center"/>
    </xf>
    <xf numFmtId="0" fontId="7" fillId="0" borderId="0" xfId="0" applyFont="1" applyFill="1" applyAlignment="1">
      <alignment vertical="center"/>
    </xf>
    <xf numFmtId="0" fontId="11" fillId="0" borderId="0" xfId="0" applyFont="1" applyFill="1" applyAlignment="1">
      <alignment horizontal="left" vertical="center" indent="1"/>
    </xf>
    <xf numFmtId="0" fontId="11" fillId="0" borderId="0" xfId="0" applyFont="1" applyFill="1" applyAlignment="1">
      <alignment horizontal="center" vertical="center"/>
    </xf>
    <xf numFmtId="9" fontId="11" fillId="0" borderId="0" xfId="2" applyFont="1" applyFill="1" applyBorder="1" applyAlignment="1">
      <alignment vertical="center"/>
    </xf>
    <xf numFmtId="166" fontId="10" fillId="0" borderId="0" xfId="1" applyNumberFormat="1" applyFont="1" applyAlignment="1">
      <alignment horizontal="center" vertical="center"/>
    </xf>
    <xf numFmtId="166" fontId="9" fillId="0" borderId="0" xfId="1" applyNumberFormat="1" applyFont="1" applyBorder="1" applyAlignment="1">
      <alignment horizontal="center" vertical="center"/>
    </xf>
    <xf numFmtId="166" fontId="23" fillId="0" borderId="0" xfId="1" applyNumberFormat="1" applyFont="1" applyAlignment="1">
      <alignment horizontal="center" vertical="center"/>
    </xf>
    <xf numFmtId="0" fontId="14" fillId="0" borderId="2" xfId="0" applyFont="1" applyBorder="1" applyAlignment="1">
      <alignment horizontal="left" vertical="center"/>
    </xf>
    <xf numFmtId="0" fontId="20" fillId="0" borderId="2" xfId="0" applyFont="1" applyBorder="1" applyAlignment="1">
      <alignment horizontal="center" vertical="center"/>
    </xf>
    <xf numFmtId="166" fontId="14" fillId="0" borderId="2" xfId="1" applyNumberFormat="1" applyFont="1" applyBorder="1" applyAlignment="1">
      <alignment horizontal="center" vertical="center"/>
    </xf>
    <xf numFmtId="166" fontId="24" fillId="0" borderId="2" xfId="1" applyNumberFormat="1" applyFont="1" applyBorder="1" applyAlignment="1">
      <alignment horizontal="center" vertical="center"/>
    </xf>
    <xf numFmtId="0" fontId="14" fillId="0" borderId="0" xfId="0" applyFont="1" applyAlignment="1">
      <alignment vertical="center"/>
    </xf>
    <xf numFmtId="166" fontId="7" fillId="0" borderId="0" xfId="1" applyNumberFormat="1" applyFont="1" applyBorder="1" applyAlignment="1">
      <alignment horizontal="center" vertical="center"/>
    </xf>
    <xf numFmtId="166" fontId="9" fillId="0" borderId="0" xfId="1" applyNumberFormat="1" applyFont="1" applyAlignment="1">
      <alignment horizontal="center" vertical="center"/>
    </xf>
    <xf numFmtId="172" fontId="23" fillId="0" borderId="0" xfId="1" applyNumberFormat="1" applyFont="1" applyBorder="1" applyAlignment="1">
      <alignment horizontal="right" vertical="center"/>
    </xf>
    <xf numFmtId="172" fontId="9" fillId="5" borderId="4" xfId="2" applyNumberFormat="1" applyFont="1" applyFill="1" applyBorder="1" applyAlignment="1">
      <alignment horizontal="right" vertical="center"/>
    </xf>
    <xf numFmtId="172" fontId="14" fillId="0" borderId="2" xfId="1" applyNumberFormat="1" applyFont="1" applyBorder="1" applyAlignment="1">
      <alignment horizontal="right" vertical="center"/>
    </xf>
    <xf numFmtId="166" fontId="9" fillId="5" borderId="4" xfId="2" applyNumberFormat="1" applyFont="1" applyFill="1" applyBorder="1" applyAlignment="1">
      <alignment horizontal="right" vertical="center"/>
    </xf>
    <xf numFmtId="166" fontId="26" fillId="0" borderId="2" xfId="1" applyNumberFormat="1" applyFont="1" applyBorder="1" applyAlignment="1">
      <alignment horizontal="center" vertical="center"/>
    </xf>
    <xf numFmtId="172" fontId="14" fillId="0" borderId="0" xfId="1" applyNumberFormat="1" applyFont="1" applyBorder="1" applyAlignment="1">
      <alignment horizontal="right" vertical="center"/>
    </xf>
    <xf numFmtId="166" fontId="9" fillId="5" borderId="5" xfId="2" applyNumberFormat="1" applyFont="1" applyFill="1" applyBorder="1" applyAlignment="1">
      <alignment horizontal="right" vertical="center"/>
    </xf>
    <xf numFmtId="0" fontId="24" fillId="0" borderId="2" xfId="0" applyFont="1" applyBorder="1" applyAlignment="1">
      <alignment horizontal="left" vertical="center"/>
    </xf>
    <xf numFmtId="172" fontId="23" fillId="5" borderId="4" xfId="2" applyNumberFormat="1" applyFont="1" applyFill="1" applyBorder="1" applyAlignment="1">
      <alignment horizontal="right" vertical="center"/>
    </xf>
    <xf numFmtId="166" fontId="27" fillId="0" borderId="0" xfId="1" applyNumberFormat="1" applyFont="1" applyBorder="1" applyAlignment="1">
      <alignment horizontal="center" vertical="center"/>
    </xf>
    <xf numFmtId="0" fontId="14" fillId="2" borderId="0" xfId="0" applyFont="1" applyFill="1" applyAlignment="1">
      <alignment horizontal="left" vertical="center"/>
    </xf>
    <xf numFmtId="0" fontId="20" fillId="2" borderId="0" xfId="0" applyFont="1" applyFill="1" applyAlignment="1">
      <alignment horizontal="center" vertical="center"/>
    </xf>
    <xf numFmtId="166" fontId="7" fillId="2" borderId="0" xfId="1" applyNumberFormat="1" applyFont="1" applyFill="1" applyBorder="1" applyAlignment="1">
      <alignment horizontal="center" vertical="center"/>
    </xf>
    <xf numFmtId="174" fontId="9" fillId="0" borderId="0" xfId="1" applyNumberFormat="1" applyFont="1" applyBorder="1" applyAlignment="1">
      <alignment horizontal="right" vertical="center"/>
    </xf>
    <xf numFmtId="174" fontId="7" fillId="0" borderId="0" xfId="1" applyNumberFormat="1" applyFont="1" applyBorder="1" applyAlignment="1">
      <alignment horizontal="right" vertical="center"/>
    </xf>
    <xf numFmtId="174" fontId="23" fillId="0" borderId="0" xfId="1" applyNumberFormat="1" applyFont="1" applyAlignment="1">
      <alignment horizontal="right" vertical="center"/>
    </xf>
    <xf numFmtId="10" fontId="9" fillId="5" borderId="4" xfId="2" applyNumberFormat="1" applyFont="1" applyFill="1" applyBorder="1" applyAlignment="1">
      <alignment horizontal="right" vertical="center"/>
    </xf>
    <xf numFmtId="174" fontId="23" fillId="0" borderId="0" xfId="1" applyNumberFormat="1" applyFont="1" applyAlignment="1">
      <alignment vertical="center"/>
    </xf>
    <xf numFmtId="166" fontId="26" fillId="2" borderId="0" xfId="1" applyNumberFormat="1" applyFont="1" applyFill="1" applyBorder="1" applyAlignment="1">
      <alignment horizontal="center" vertical="center"/>
    </xf>
    <xf numFmtId="172" fontId="7" fillId="0" borderId="0" xfId="0" applyNumberFormat="1" applyFont="1" applyAlignment="1">
      <alignment vertical="center"/>
    </xf>
    <xf numFmtId="166" fontId="9" fillId="0" borderId="3" xfId="1" applyNumberFormat="1" applyFont="1" applyBorder="1" applyAlignment="1">
      <alignment horizontal="center" vertical="center"/>
    </xf>
    <xf numFmtId="166" fontId="23" fillId="0" borderId="3" xfId="1" applyNumberFormat="1" applyFont="1" applyBorder="1" applyAlignment="1">
      <alignment horizontal="center" vertical="center"/>
    </xf>
    <xf numFmtId="0" fontId="11" fillId="4" borderId="0" xfId="0" applyFont="1" applyFill="1" applyAlignment="1">
      <alignment horizontal="left" vertical="center" indent="1"/>
    </xf>
    <xf numFmtId="9" fontId="11" fillId="4" borderId="0" xfId="2" applyFont="1" applyFill="1" applyBorder="1" applyAlignment="1">
      <alignment vertical="center"/>
    </xf>
    <xf numFmtId="169" fontId="11" fillId="4" borderId="0" xfId="2" applyNumberFormat="1" applyFont="1" applyFill="1" applyBorder="1" applyAlignment="1">
      <alignment vertical="center"/>
    </xf>
    <xf numFmtId="0" fontId="7" fillId="0" borderId="0" xfId="0" applyFont="1" applyAlignment="1">
      <alignment horizontal="left" vertical="center" indent="1"/>
    </xf>
    <xf numFmtId="169" fontId="23" fillId="0" borderId="0" xfId="1" applyNumberFormat="1" applyFont="1" applyAlignment="1">
      <alignment horizontal="right" vertical="center"/>
    </xf>
    <xf numFmtId="0" fontId="7" fillId="0" borderId="0" xfId="0" applyFont="1" applyBorder="1" applyAlignment="1">
      <alignment horizontal="left" vertical="center" indent="1"/>
    </xf>
    <xf numFmtId="172" fontId="23" fillId="0" borderId="0" xfId="1" applyNumberFormat="1" applyFont="1" applyAlignment="1">
      <alignment horizontal="right" vertical="center"/>
    </xf>
    <xf numFmtId="172" fontId="7" fillId="0" borderId="0" xfId="1" applyNumberFormat="1" applyFont="1" applyBorder="1" applyAlignment="1">
      <alignment horizontal="right" vertical="center"/>
    </xf>
    <xf numFmtId="166" fontId="7" fillId="0" borderId="0" xfId="1" applyNumberFormat="1" applyFont="1" applyAlignment="1">
      <alignment vertical="center"/>
    </xf>
    <xf numFmtId="172" fontId="10" fillId="0" borderId="0" xfId="1" applyNumberFormat="1" applyFont="1" applyAlignment="1">
      <alignment horizontal="right" vertical="center"/>
    </xf>
    <xf numFmtId="3" fontId="23" fillId="0" borderId="0" xfId="1" applyNumberFormat="1" applyFont="1" applyAlignment="1">
      <alignment horizontal="right" vertical="center"/>
    </xf>
    <xf numFmtId="0" fontId="7" fillId="0" borderId="0" xfId="0" applyFont="1" applyFill="1" applyAlignment="1">
      <alignment horizontal="left" vertical="center"/>
    </xf>
    <xf numFmtId="0" fontId="13" fillId="0" borderId="0" xfId="0" applyFont="1" applyFill="1" applyAlignment="1">
      <alignment horizontal="center" vertical="center"/>
    </xf>
    <xf numFmtId="1" fontId="23" fillId="0" borderId="0" xfId="1" applyNumberFormat="1" applyFont="1" applyFill="1" applyAlignment="1">
      <alignment horizontal="right" vertical="center"/>
    </xf>
    <xf numFmtId="165" fontId="23" fillId="0" borderId="0" xfId="1" applyNumberFormat="1" applyFont="1" applyFill="1" applyAlignment="1">
      <alignment horizontal="right" vertical="center"/>
    </xf>
    <xf numFmtId="173" fontId="9" fillId="5" borderId="4" xfId="2" applyNumberFormat="1" applyFont="1" applyFill="1" applyBorder="1" applyAlignment="1">
      <alignment horizontal="right" vertical="center"/>
    </xf>
    <xf numFmtId="172" fontId="23" fillId="0" borderId="0" xfId="1" applyNumberFormat="1" applyFont="1" applyFill="1" applyAlignment="1">
      <alignment horizontal="right" vertical="center"/>
    </xf>
    <xf numFmtId="172" fontId="23" fillId="0" borderId="0" xfId="2" applyNumberFormat="1" applyFont="1" applyFill="1" applyBorder="1" applyAlignment="1">
      <alignment horizontal="right" vertical="center"/>
    </xf>
    <xf numFmtId="166" fontId="27" fillId="0" borderId="0" xfId="1" applyNumberFormat="1" applyFont="1" applyAlignment="1">
      <alignment horizontal="center" vertical="center"/>
    </xf>
    <xf numFmtId="3" fontId="7" fillId="0" borderId="0" xfId="0" applyNumberFormat="1" applyFont="1" applyAlignment="1">
      <alignment vertical="center"/>
    </xf>
    <xf numFmtId="0" fontId="24" fillId="0" borderId="0" xfId="0" applyFont="1" applyAlignment="1">
      <alignment horizontal="left" vertical="center"/>
    </xf>
    <xf numFmtId="0" fontId="24" fillId="0" borderId="0" xfId="0" applyFont="1" applyAlignment="1">
      <alignment horizontal="center" vertical="center"/>
    </xf>
    <xf numFmtId="166" fontId="24" fillId="0" borderId="0" xfId="1" applyNumberFormat="1" applyFont="1" applyAlignment="1">
      <alignment horizontal="center" vertical="center"/>
    </xf>
    <xf numFmtId="0" fontId="24" fillId="0" borderId="0" xfId="0" applyFont="1" applyAlignment="1">
      <alignment vertical="center"/>
    </xf>
    <xf numFmtId="39" fontId="9" fillId="0" borderId="0" xfId="1" applyNumberFormat="1" applyFont="1" applyAlignment="1">
      <alignment horizontal="center" vertical="center"/>
    </xf>
    <xf numFmtId="166" fontId="28" fillId="0" borderId="0" xfId="1" applyNumberFormat="1" applyFont="1" applyAlignment="1">
      <alignment horizontal="center" vertical="center"/>
    </xf>
    <xf numFmtId="168" fontId="9" fillId="0" borderId="0" xfId="1" applyNumberFormat="1" applyFont="1" applyAlignment="1">
      <alignment horizontal="center" vertical="center"/>
    </xf>
    <xf numFmtId="43" fontId="7" fillId="0" borderId="0" xfId="0" applyNumberFormat="1" applyFont="1" applyAlignment="1">
      <alignment vertical="center"/>
    </xf>
    <xf numFmtId="173" fontId="23" fillId="0" borderId="0" xfId="1" applyNumberFormat="1" applyFont="1" applyAlignment="1">
      <alignment horizontal="right" vertical="center"/>
    </xf>
    <xf numFmtId="0" fontId="14" fillId="0" borderId="0" xfId="0" applyFont="1" applyAlignment="1">
      <alignment horizontal="center" vertical="center"/>
    </xf>
    <xf numFmtId="3" fontId="26" fillId="0" borderId="0" xfId="0" applyNumberFormat="1" applyFont="1" applyAlignment="1">
      <alignment vertical="center"/>
    </xf>
    <xf numFmtId="3" fontId="25" fillId="0" borderId="0" xfId="0" applyNumberFormat="1" applyFont="1" applyAlignment="1">
      <alignment vertical="center"/>
    </xf>
    <xf numFmtId="166" fontId="26" fillId="0" borderId="0" xfId="1" applyNumberFormat="1" applyFont="1" applyAlignment="1">
      <alignment horizontal="center" vertical="center"/>
    </xf>
    <xf numFmtId="0" fontId="7" fillId="6" borderId="0" xfId="0" applyFont="1" applyFill="1" applyAlignment="1">
      <alignment horizontal="left" vertical="center"/>
    </xf>
    <xf numFmtId="166" fontId="9" fillId="0" borderId="0" xfId="1" applyNumberFormat="1" applyFont="1" applyAlignment="1">
      <alignment horizontal="right" vertical="center"/>
    </xf>
    <xf numFmtId="0" fontId="14" fillId="0" borderId="0" xfId="0" applyFont="1" applyBorder="1" applyAlignment="1">
      <alignment horizontal="left" vertical="center"/>
    </xf>
    <xf numFmtId="0" fontId="20" fillId="0" borderId="0" xfId="0" applyFont="1" applyBorder="1" applyAlignment="1">
      <alignment horizontal="center" vertical="center"/>
    </xf>
    <xf numFmtId="0" fontId="12" fillId="0" borderId="0" xfId="0" applyFont="1" applyAlignment="1">
      <alignment horizontal="left" vertical="center"/>
    </xf>
    <xf numFmtId="172" fontId="9" fillId="0" borderId="0" xfId="1" applyNumberFormat="1" applyFont="1" applyAlignment="1">
      <alignment horizontal="center" vertical="center"/>
    </xf>
    <xf numFmtId="166" fontId="26" fillId="2" borderId="0" xfId="1" applyNumberFormat="1" applyFont="1" applyFill="1" applyAlignment="1">
      <alignment horizontal="center" vertical="center"/>
    </xf>
    <xf numFmtId="166" fontId="14" fillId="0" borderId="0" xfId="0" applyNumberFormat="1" applyFont="1" applyAlignment="1">
      <alignment vertical="center"/>
    </xf>
    <xf numFmtId="3" fontId="27" fillId="0" borderId="0" xfId="0" applyNumberFormat="1" applyFont="1" applyAlignment="1">
      <alignment vertical="center"/>
    </xf>
    <xf numFmtId="37" fontId="27" fillId="0" borderId="0" xfId="0" applyNumberFormat="1" applyFont="1" applyAlignment="1">
      <alignment vertical="center"/>
    </xf>
    <xf numFmtId="0" fontId="27" fillId="0" borderId="0" xfId="0" applyFont="1" applyAlignment="1">
      <alignment vertical="center"/>
    </xf>
    <xf numFmtId="174" fontId="7" fillId="0" borderId="0" xfId="0" applyNumberFormat="1" applyFont="1" applyAlignment="1">
      <alignment vertical="center"/>
    </xf>
    <xf numFmtId="0" fontId="24" fillId="0" borderId="2" xfId="0" applyFont="1" applyBorder="1" applyAlignment="1">
      <alignment horizontal="center" vertical="center"/>
    </xf>
    <xf numFmtId="37" fontId="7" fillId="0" borderId="0" xfId="0" applyNumberFormat="1" applyFont="1" applyAlignment="1">
      <alignment vertical="center"/>
    </xf>
    <xf numFmtId="175" fontId="7" fillId="0" borderId="0" xfId="0" applyNumberFormat="1" applyFont="1" applyAlignment="1">
      <alignment vertical="center"/>
    </xf>
    <xf numFmtId="0" fontId="7" fillId="0" borderId="0" xfId="0" applyFont="1" applyBorder="1" applyAlignment="1">
      <alignment horizontal="left" vertical="center"/>
    </xf>
    <xf numFmtId="0" fontId="13" fillId="0" borderId="0" xfId="0" applyFont="1" applyBorder="1" applyAlignment="1">
      <alignment horizontal="center" vertical="center"/>
    </xf>
    <xf numFmtId="174" fontId="27" fillId="0" borderId="0" xfId="0" applyNumberFormat="1" applyFont="1" applyAlignment="1">
      <alignment vertical="center"/>
    </xf>
    <xf numFmtId="0" fontId="7" fillId="9" borderId="0" xfId="0" applyFont="1" applyFill="1" applyAlignment="1">
      <alignment horizontal="center"/>
    </xf>
    <xf numFmtId="0" fontId="8" fillId="6" borderId="0" xfId="0" applyFont="1" applyFill="1" applyAlignment="1">
      <alignment horizontal="center"/>
    </xf>
    <xf numFmtId="0" fontId="7" fillId="0" borderId="0" xfId="0" applyFont="1" applyAlignment="1">
      <alignment horizontal="center"/>
    </xf>
    <xf numFmtId="0" fontId="6" fillId="10" borderId="0" xfId="0" applyFont="1" applyFill="1" applyAlignment="1">
      <alignment horizontal="center" vertical="center"/>
    </xf>
    <xf numFmtId="0" fontId="23" fillId="0" borderId="0" xfId="0" applyFont="1" applyAlignment="1">
      <alignment vertical="center"/>
    </xf>
    <xf numFmtId="0" fontId="23" fillId="0" borderId="0" xfId="0" applyFont="1" applyAlignment="1">
      <alignment horizontal="right" vertical="center"/>
    </xf>
    <xf numFmtId="0" fontId="23" fillId="0" borderId="0" xfId="0" applyFont="1" applyAlignment="1">
      <alignment horizontal="center" vertical="center"/>
    </xf>
    <xf numFmtId="0" fontId="24" fillId="0" borderId="0" xfId="0" applyFont="1" applyAlignment="1">
      <alignment horizontal="right" vertical="center"/>
    </xf>
    <xf numFmtId="0" fontId="29" fillId="2" borderId="0" xfId="0" applyFont="1" applyFill="1" applyAlignment="1">
      <alignment horizontal="right" vertical="center" wrapText="1"/>
    </xf>
    <xf numFmtId="0" fontId="30" fillId="3" borderId="10" xfId="0" applyFont="1" applyFill="1" applyBorder="1" applyAlignment="1">
      <alignment horizontal="left" vertical="center" wrapText="1"/>
    </xf>
    <xf numFmtId="0" fontId="30" fillId="3" borderId="0" xfId="0" applyFont="1" applyFill="1" applyAlignment="1">
      <alignment horizontal="center" vertical="center" wrapText="1"/>
    </xf>
    <xf numFmtId="0" fontId="30" fillId="3" borderId="0" xfId="0" applyFont="1" applyFill="1" applyAlignment="1">
      <alignment horizontal="right" vertical="center" wrapText="1"/>
    </xf>
    <xf numFmtId="0" fontId="30" fillId="3" borderId="11" xfId="0" applyFont="1" applyFill="1" applyBorder="1" applyAlignment="1">
      <alignment horizontal="center" vertical="center" wrapText="1"/>
    </xf>
    <xf numFmtId="0" fontId="29" fillId="4" borderId="0" xfId="0" applyFont="1" applyFill="1" applyAlignment="1">
      <alignment horizontal="right" vertical="center" wrapText="1"/>
    </xf>
    <xf numFmtId="0" fontId="23" fillId="4" borderId="0" xfId="0" applyFont="1" applyFill="1" applyAlignment="1">
      <alignment vertical="center"/>
    </xf>
    <xf numFmtId="0" fontId="23" fillId="6" borderId="10" xfId="0" applyFont="1" applyFill="1" applyBorder="1" applyAlignment="1">
      <alignment horizontal="center" vertical="center" wrapText="1"/>
    </xf>
    <xf numFmtId="0" fontId="23" fillId="6" borderId="0" xfId="0" applyFont="1" applyFill="1" applyAlignment="1">
      <alignment horizontal="center" vertical="center" wrapText="1"/>
    </xf>
    <xf numFmtId="0" fontId="23" fillId="6" borderId="0" xfId="0" applyFont="1" applyFill="1" applyAlignment="1">
      <alignment horizontal="justify" vertical="top" wrapText="1"/>
    </xf>
    <xf numFmtId="0" fontId="23" fillId="6" borderId="0" xfId="0" applyFont="1" applyFill="1" applyAlignment="1">
      <alignment horizontal="right" vertical="center" wrapText="1"/>
    </xf>
    <xf numFmtId="176" fontId="31" fillId="6" borderId="0" xfId="0" applyNumberFormat="1" applyFont="1" applyFill="1" applyAlignment="1">
      <alignment horizontal="center" vertical="center" wrapText="1"/>
    </xf>
    <xf numFmtId="165" fontId="31" fillId="6" borderId="0" xfId="0" applyNumberFormat="1" applyFont="1" applyFill="1" applyAlignment="1">
      <alignment horizontal="center" vertical="center" wrapText="1"/>
    </xf>
    <xf numFmtId="177" fontId="31" fillId="6" borderId="0" xfId="0" applyNumberFormat="1" applyFont="1" applyFill="1" applyAlignment="1">
      <alignment horizontal="center" vertical="center" wrapText="1"/>
    </xf>
    <xf numFmtId="178" fontId="31" fillId="6" borderId="0" xfId="0" applyNumberFormat="1" applyFont="1" applyFill="1" applyAlignment="1">
      <alignment horizontal="center" vertical="center" wrapText="1"/>
    </xf>
    <xf numFmtId="179" fontId="31" fillId="6" borderId="0" xfId="0" applyNumberFormat="1" applyFont="1" applyFill="1" applyAlignment="1">
      <alignment horizontal="center" vertical="center" wrapText="1"/>
    </xf>
    <xf numFmtId="179" fontId="31" fillId="6" borderId="11" xfId="0" applyNumberFormat="1" applyFont="1" applyFill="1" applyBorder="1" applyAlignment="1">
      <alignment horizontal="center" vertical="center" wrapText="1"/>
    </xf>
    <xf numFmtId="176" fontId="31" fillId="6" borderId="0" xfId="0" applyNumberFormat="1" applyFont="1" applyFill="1" applyAlignment="1">
      <alignment horizontal="right" vertical="center" wrapText="1"/>
    </xf>
    <xf numFmtId="165" fontId="32" fillId="6" borderId="0" xfId="0" applyNumberFormat="1" applyFont="1" applyFill="1" applyAlignment="1">
      <alignment vertical="center"/>
    </xf>
    <xf numFmtId="0" fontId="23" fillId="6" borderId="0" xfId="0" applyFont="1" applyFill="1" applyAlignment="1">
      <alignment vertical="center"/>
    </xf>
    <xf numFmtId="176" fontId="23" fillId="6" borderId="0" xfId="0" applyNumberFormat="1" applyFont="1" applyFill="1" applyAlignment="1">
      <alignment vertical="center"/>
    </xf>
    <xf numFmtId="172" fontId="23" fillId="6" borderId="0" xfId="2" applyNumberFormat="1" applyFont="1" applyFill="1" applyAlignment="1">
      <alignment horizontal="center" vertical="center"/>
    </xf>
    <xf numFmtId="172" fontId="23" fillId="6" borderId="0" xfId="2" applyNumberFormat="1" applyFont="1" applyFill="1" applyAlignment="1">
      <alignment vertical="center"/>
    </xf>
    <xf numFmtId="0" fontId="23" fillId="2" borderId="10"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horizontal="justify" vertical="top" wrapText="1"/>
    </xf>
    <xf numFmtId="0" fontId="23" fillId="2" borderId="0" xfId="0" applyFont="1" applyFill="1" applyAlignment="1">
      <alignment horizontal="right" vertical="center" wrapText="1"/>
    </xf>
    <xf numFmtId="176" fontId="31" fillId="2" borderId="0" xfId="0" applyNumberFormat="1" applyFont="1" applyFill="1" applyAlignment="1">
      <alignment horizontal="center" vertical="center" wrapText="1"/>
    </xf>
    <xf numFmtId="165" fontId="31" fillId="2" borderId="0" xfId="0" applyNumberFormat="1" applyFont="1" applyFill="1" applyAlignment="1">
      <alignment horizontal="center" vertical="center" wrapText="1"/>
    </xf>
    <xf numFmtId="177" fontId="31" fillId="2" borderId="0" xfId="0" applyNumberFormat="1" applyFont="1" applyFill="1" applyAlignment="1">
      <alignment horizontal="center" vertical="center" wrapText="1"/>
    </xf>
    <xf numFmtId="178" fontId="31" fillId="2" borderId="0" xfId="0" applyNumberFormat="1" applyFont="1" applyFill="1" applyAlignment="1">
      <alignment horizontal="center" vertical="center" wrapText="1"/>
    </xf>
    <xf numFmtId="179" fontId="31" fillId="2" borderId="0" xfId="0" applyNumberFormat="1" applyFont="1" applyFill="1" applyAlignment="1">
      <alignment horizontal="center" vertical="center" wrapText="1"/>
    </xf>
    <xf numFmtId="179" fontId="31" fillId="2" borderId="11" xfId="0" applyNumberFormat="1" applyFont="1" applyFill="1" applyBorder="1" applyAlignment="1">
      <alignment horizontal="center" vertical="center" wrapText="1"/>
    </xf>
    <xf numFmtId="1" fontId="31" fillId="7" borderId="0" xfId="0" applyNumberFormat="1" applyFont="1" applyFill="1" applyAlignment="1">
      <alignment horizontal="right" vertical="center" wrapText="1"/>
    </xf>
    <xf numFmtId="1" fontId="31" fillId="0" borderId="0" xfId="0" applyNumberFormat="1" applyFont="1" applyAlignment="1">
      <alignment horizontal="right" vertical="center" wrapText="1"/>
    </xf>
    <xf numFmtId="165" fontId="30" fillId="3" borderId="0" xfId="0" applyNumberFormat="1" applyFont="1" applyFill="1" applyAlignment="1">
      <alignment horizontal="center" vertical="center" wrapText="1"/>
    </xf>
    <xf numFmtId="179" fontId="30" fillId="3" borderId="0" xfId="0" applyNumberFormat="1" applyFont="1" applyFill="1" applyAlignment="1">
      <alignment horizontal="center" vertical="center" wrapText="1"/>
    </xf>
    <xf numFmtId="179" fontId="30" fillId="3" borderId="11" xfId="0" applyNumberFormat="1" applyFont="1" applyFill="1" applyBorder="1" applyAlignment="1">
      <alignment horizontal="center" vertical="center" wrapText="1"/>
    </xf>
    <xf numFmtId="176" fontId="33" fillId="4" borderId="0" xfId="0" applyNumberFormat="1" applyFont="1" applyFill="1" applyAlignment="1">
      <alignment horizontal="right" vertical="center" wrapText="1"/>
    </xf>
    <xf numFmtId="165" fontId="34" fillId="4" borderId="0" xfId="0" applyNumberFormat="1" applyFont="1" applyFill="1" applyAlignment="1">
      <alignment vertical="center"/>
    </xf>
    <xf numFmtId="0" fontId="24" fillId="4" borderId="0" xfId="0" applyFont="1" applyFill="1" applyAlignment="1">
      <alignment vertical="center"/>
    </xf>
    <xf numFmtId="176" fontId="24" fillId="4" borderId="0" xfId="0" applyNumberFormat="1" applyFont="1" applyFill="1" applyAlignment="1">
      <alignment vertical="center"/>
    </xf>
    <xf numFmtId="172" fontId="24" fillId="4" borderId="0" xfId="2" applyNumberFormat="1" applyFont="1" applyFill="1" applyAlignment="1">
      <alignment horizontal="center" vertical="center"/>
    </xf>
    <xf numFmtId="172" fontId="24" fillId="4" borderId="0" xfId="2" applyNumberFormat="1" applyFont="1" applyFill="1" applyAlignment="1">
      <alignment vertical="center"/>
    </xf>
    <xf numFmtId="0" fontId="24" fillId="4" borderId="0" xfId="0" applyFont="1" applyFill="1" applyAlignment="1">
      <alignment horizontal="center" vertical="center" wrapText="1"/>
    </xf>
    <xf numFmtId="0" fontId="23" fillId="0" borderId="10" xfId="0" applyFont="1" applyBorder="1" applyAlignment="1">
      <alignment horizontal="center" vertical="center" wrapText="1"/>
    </xf>
    <xf numFmtId="0" fontId="23" fillId="0" borderId="0" xfId="0" applyFont="1" applyAlignment="1">
      <alignment horizontal="center" vertical="center" wrapText="1"/>
    </xf>
    <xf numFmtId="0" fontId="23" fillId="0" borderId="0" xfId="0" applyFont="1" applyAlignment="1">
      <alignment horizontal="justify" vertical="top" wrapText="1"/>
    </xf>
    <xf numFmtId="0" fontId="23" fillId="0" borderId="0" xfId="0" applyFont="1" applyAlignment="1">
      <alignment horizontal="right" vertical="center" wrapText="1"/>
    </xf>
    <xf numFmtId="176" fontId="31" fillId="0" borderId="0" xfId="0" applyNumberFormat="1" applyFont="1" applyAlignment="1">
      <alignment horizontal="center" vertical="center" wrapText="1"/>
    </xf>
    <xf numFmtId="165" fontId="31" fillId="0" borderId="0" xfId="0" applyNumberFormat="1" applyFont="1" applyAlignment="1">
      <alignment horizontal="center" vertical="center" wrapText="1"/>
    </xf>
    <xf numFmtId="178" fontId="31" fillId="0" borderId="0" xfId="0" applyNumberFormat="1" applyFont="1" applyAlignment="1">
      <alignment horizontal="center" vertical="center" wrapText="1"/>
    </xf>
    <xf numFmtId="179" fontId="31" fillId="0" borderId="0" xfId="0" applyNumberFormat="1" applyFont="1" applyAlignment="1">
      <alignment horizontal="center" vertical="center" wrapText="1"/>
    </xf>
    <xf numFmtId="179" fontId="31" fillId="0" borderId="11" xfId="0" applyNumberFormat="1" applyFont="1" applyBorder="1" applyAlignment="1">
      <alignment horizontal="center" vertical="center" wrapText="1"/>
    </xf>
    <xf numFmtId="176" fontId="31" fillId="0" borderId="0" xfId="0" applyNumberFormat="1" applyFont="1" applyAlignment="1">
      <alignment horizontal="right" vertical="center" wrapText="1"/>
    </xf>
    <xf numFmtId="165" fontId="32" fillId="0" borderId="0" xfId="0" applyNumberFormat="1" applyFont="1" applyAlignment="1">
      <alignment vertical="center"/>
    </xf>
    <xf numFmtId="176" fontId="23" fillId="0" borderId="0" xfId="0" applyNumberFormat="1" applyFont="1" applyAlignment="1">
      <alignment vertical="center"/>
    </xf>
    <xf numFmtId="172" fontId="23" fillId="0" borderId="0" xfId="2" applyNumberFormat="1" applyFont="1" applyAlignment="1">
      <alignment horizontal="center" vertical="center"/>
    </xf>
    <xf numFmtId="172" fontId="23" fillId="0" borderId="0" xfId="2" applyNumberFormat="1" applyFont="1" applyAlignment="1">
      <alignment vertical="center"/>
    </xf>
    <xf numFmtId="0" fontId="23" fillId="0" borderId="0" xfId="0" applyFont="1" applyAlignment="1">
      <alignment horizontal="justify" vertical="center" wrapText="1"/>
    </xf>
    <xf numFmtId="0" fontId="31" fillId="0" borderId="0" xfId="0" applyFont="1" applyAlignment="1">
      <alignment horizontal="center" vertical="center" wrapText="1"/>
    </xf>
    <xf numFmtId="0" fontId="7" fillId="6" borderId="10" xfId="0" applyFont="1" applyFill="1" applyBorder="1" applyAlignment="1">
      <alignment horizontal="center" vertical="center"/>
    </xf>
    <xf numFmtId="0" fontId="7" fillId="6" borderId="0" xfId="0" applyFont="1" applyFill="1" applyAlignment="1">
      <alignment horizontal="center" vertical="center" wrapText="1"/>
    </xf>
    <xf numFmtId="0" fontId="7" fillId="6" borderId="0" xfId="0" applyFont="1" applyFill="1" applyAlignment="1">
      <alignment horizontal="center" vertical="center"/>
    </xf>
    <xf numFmtId="9" fontId="7" fillId="6" borderId="0" xfId="0" applyNumberFormat="1" applyFont="1" applyFill="1" applyAlignment="1">
      <alignment horizontal="center" vertical="center"/>
    </xf>
    <xf numFmtId="3" fontId="7" fillId="6" borderId="0" xfId="0" applyNumberFormat="1" applyFont="1" applyFill="1" applyAlignment="1">
      <alignment horizontal="center" vertical="center" wrapText="1"/>
    </xf>
    <xf numFmtId="179" fontId="7" fillId="6" borderId="0" xfId="0" applyNumberFormat="1" applyFont="1" applyFill="1" applyAlignment="1">
      <alignment horizontal="center" vertical="center" wrapText="1"/>
    </xf>
    <xf numFmtId="3" fontId="7" fillId="6" borderId="11" xfId="0" applyNumberFormat="1" applyFont="1" applyFill="1" applyBorder="1" applyAlignment="1">
      <alignment horizontal="center" vertical="center" wrapText="1"/>
    </xf>
    <xf numFmtId="0" fontId="7" fillId="2" borderId="10" xfId="0" applyFont="1" applyFill="1" applyBorder="1" applyAlignment="1">
      <alignment horizontal="center" vertical="center"/>
    </xf>
    <xf numFmtId="0" fontId="7" fillId="2" borderId="0" xfId="0" applyFont="1" applyFill="1" applyAlignment="1">
      <alignment horizontal="center" vertical="center"/>
    </xf>
    <xf numFmtId="9" fontId="7" fillId="2" borderId="0" xfId="0" applyNumberFormat="1" applyFont="1" applyFill="1" applyAlignment="1">
      <alignment horizontal="center" vertical="center"/>
    </xf>
    <xf numFmtId="0" fontId="7" fillId="2" borderId="0" xfId="0" applyFont="1" applyFill="1" applyAlignment="1">
      <alignment horizontal="center" vertical="center" wrapText="1"/>
    </xf>
    <xf numFmtId="3" fontId="7" fillId="2" borderId="0" xfId="0" applyNumberFormat="1" applyFont="1" applyFill="1" applyAlignment="1">
      <alignment horizontal="center" vertical="center" wrapText="1"/>
    </xf>
    <xf numFmtId="179" fontId="7" fillId="2" borderId="0" xfId="0" applyNumberFormat="1" applyFont="1" applyFill="1" applyAlignment="1">
      <alignment horizontal="center" vertical="center" wrapText="1"/>
    </xf>
    <xf numFmtId="3" fontId="7" fillId="2" borderId="11" xfId="0" applyNumberFormat="1" applyFont="1" applyFill="1" applyBorder="1" applyAlignment="1">
      <alignment horizontal="center" vertical="center" wrapText="1"/>
    </xf>
    <xf numFmtId="1" fontId="7" fillId="2" borderId="0" xfId="0" applyNumberFormat="1" applyFont="1" applyFill="1" applyAlignment="1">
      <alignment horizontal="center" vertical="center" wrapText="1"/>
    </xf>
    <xf numFmtId="1" fontId="7" fillId="6" borderId="0" xfId="0" applyNumberFormat="1" applyFont="1" applyFill="1" applyAlignment="1">
      <alignment horizontal="center" vertical="center" wrapText="1"/>
    </xf>
    <xf numFmtId="0" fontId="7" fillId="6" borderId="0" xfId="0" applyFont="1" applyFill="1"/>
    <xf numFmtId="0" fontId="7" fillId="2" borderId="8" xfId="0" applyFont="1" applyFill="1" applyBorder="1" applyAlignment="1">
      <alignment horizontal="center" vertical="center"/>
    </xf>
    <xf numFmtId="0" fontId="7" fillId="2" borderId="3" xfId="0" applyFont="1" applyFill="1" applyBorder="1" applyAlignment="1">
      <alignment horizontal="center" vertical="center" wrapText="1"/>
    </xf>
    <xf numFmtId="0" fontId="7" fillId="2" borderId="3" xfId="0" applyFont="1" applyFill="1" applyBorder="1" applyAlignment="1">
      <alignment horizontal="center" vertical="center"/>
    </xf>
    <xf numFmtId="9" fontId="7" fillId="2" borderId="3" xfId="0" applyNumberFormat="1" applyFont="1" applyFill="1" applyBorder="1" applyAlignment="1">
      <alignment horizontal="center" vertical="center"/>
    </xf>
    <xf numFmtId="179" fontId="7" fillId="2" borderId="3" xfId="0" applyNumberFormat="1" applyFont="1" applyFill="1" applyBorder="1" applyAlignment="1">
      <alignment horizontal="center" vertical="center" wrapText="1"/>
    </xf>
    <xf numFmtId="3" fontId="7" fillId="2" borderId="9" xfId="0" applyNumberFormat="1" applyFont="1" applyFill="1" applyBorder="1" applyAlignment="1">
      <alignment horizontal="center" vertical="center" wrapText="1"/>
    </xf>
    <xf numFmtId="9" fontId="7" fillId="0" borderId="0" xfId="0" applyNumberFormat="1" applyFont="1" applyAlignment="1">
      <alignment horizontal="center"/>
    </xf>
    <xf numFmtId="0" fontId="7" fillId="0" borderId="0" xfId="0" applyFont="1" applyAlignment="1">
      <alignment wrapText="1"/>
    </xf>
    <xf numFmtId="0" fontId="6" fillId="9" borderId="6" xfId="0" applyFont="1" applyFill="1" applyBorder="1" applyAlignment="1">
      <alignment horizontal="center"/>
    </xf>
    <xf numFmtId="0" fontId="6" fillId="9" borderId="2" xfId="0" applyFont="1" applyFill="1" applyBorder="1" applyAlignment="1">
      <alignment horizontal="center"/>
    </xf>
    <xf numFmtId="0" fontId="6" fillId="9" borderId="2" xfId="0" applyFont="1" applyFill="1" applyBorder="1" applyAlignment="1">
      <alignment horizontal="center" wrapText="1"/>
    </xf>
    <xf numFmtId="0" fontId="6" fillId="9" borderId="7" xfId="0" applyFont="1" applyFill="1" applyBorder="1" applyAlignment="1">
      <alignment horizontal="center"/>
    </xf>
    <xf numFmtId="0" fontId="6" fillId="9" borderId="7" xfId="0" applyFont="1" applyFill="1" applyBorder="1" applyAlignment="1">
      <alignment horizontal="center" wrapText="1"/>
    </xf>
    <xf numFmtId="0" fontId="6" fillId="9" borderId="12" xfId="0" applyFont="1" applyFill="1" applyBorder="1"/>
    <xf numFmtId="0" fontId="6" fillId="9" borderId="13" xfId="0" applyFont="1" applyFill="1" applyBorder="1"/>
    <xf numFmtId="0" fontId="6" fillId="9" borderId="13" xfId="0" applyFont="1" applyFill="1" applyBorder="1" applyAlignment="1">
      <alignment horizontal="center"/>
    </xf>
    <xf numFmtId="0" fontId="6" fillId="9" borderId="13" xfId="0" applyFont="1" applyFill="1" applyBorder="1" applyAlignment="1">
      <alignment wrapText="1"/>
    </xf>
    <xf numFmtId="0" fontId="6" fillId="9" borderId="13" xfId="0" applyFont="1" applyFill="1" applyBorder="1" applyAlignment="1">
      <alignment horizontal="center" wrapText="1"/>
    </xf>
    <xf numFmtId="3" fontId="6" fillId="9" borderId="13" xfId="0" applyNumberFormat="1" applyFont="1" applyFill="1" applyBorder="1" applyAlignment="1">
      <alignment horizontal="center" wrapText="1"/>
    </xf>
    <xf numFmtId="165" fontId="6" fillId="9" borderId="13" xfId="0" applyNumberFormat="1" applyFont="1" applyFill="1" applyBorder="1" applyAlignment="1">
      <alignment horizontal="center" wrapText="1"/>
    </xf>
    <xf numFmtId="180" fontId="6" fillId="9" borderId="13" xfId="0" applyNumberFormat="1" applyFont="1" applyFill="1" applyBorder="1" applyAlignment="1">
      <alignment horizontal="center" wrapText="1"/>
    </xf>
    <xf numFmtId="179" fontId="6" fillId="9" borderId="13" xfId="0" applyNumberFormat="1" applyFont="1" applyFill="1" applyBorder="1" applyAlignment="1">
      <alignment horizontal="center" wrapText="1"/>
    </xf>
    <xf numFmtId="1" fontId="6" fillId="9" borderId="13" xfId="0" applyNumberFormat="1" applyFont="1" applyFill="1" applyBorder="1" applyAlignment="1">
      <alignment horizontal="center" wrapText="1"/>
    </xf>
    <xf numFmtId="1" fontId="6" fillId="9" borderId="14" xfId="0" applyNumberFormat="1" applyFont="1" applyFill="1" applyBorder="1" applyAlignment="1">
      <alignment horizontal="center"/>
    </xf>
    <xf numFmtId="1" fontId="6" fillId="9" borderId="12" xfId="0" applyNumberFormat="1" applyFont="1" applyFill="1" applyBorder="1" applyAlignment="1">
      <alignment horizontal="center"/>
    </xf>
    <xf numFmtId="1" fontId="6" fillId="9" borderId="13" xfId="0" applyNumberFormat="1" applyFont="1" applyFill="1" applyBorder="1" applyAlignment="1">
      <alignment horizontal="center"/>
    </xf>
    <xf numFmtId="165" fontId="6" fillId="9" borderId="13" xfId="0" applyNumberFormat="1" applyFont="1" applyFill="1" applyBorder="1" applyAlignment="1">
      <alignment horizontal="center"/>
    </xf>
    <xf numFmtId="179" fontId="6" fillId="9" borderId="13" xfId="0" applyNumberFormat="1" applyFont="1" applyFill="1" applyBorder="1" applyAlignment="1">
      <alignment horizontal="center"/>
    </xf>
    <xf numFmtId="3" fontId="6" fillId="9" borderId="14" xfId="0" applyNumberFormat="1" applyFont="1" applyFill="1" applyBorder="1" applyAlignment="1">
      <alignment horizontal="center"/>
    </xf>
    <xf numFmtId="3" fontId="6" fillId="9" borderId="12" xfId="0" applyNumberFormat="1" applyFont="1" applyFill="1" applyBorder="1" applyAlignment="1">
      <alignment horizontal="center"/>
    </xf>
    <xf numFmtId="3" fontId="6" fillId="9" borderId="13" xfId="0" applyNumberFormat="1" applyFont="1" applyFill="1" applyBorder="1" applyAlignment="1">
      <alignment horizontal="center"/>
    </xf>
    <xf numFmtId="179" fontId="6" fillId="9" borderId="14" xfId="0" applyNumberFormat="1" applyFont="1" applyFill="1" applyBorder="1" applyAlignment="1">
      <alignment horizontal="center" wrapText="1"/>
    </xf>
    <xf numFmtId="0" fontId="6" fillId="9" borderId="6" xfId="0" applyFont="1" applyFill="1" applyBorder="1"/>
    <xf numFmtId="0" fontId="6" fillId="9" borderId="2" xfId="0" applyFont="1" applyFill="1" applyBorder="1"/>
    <xf numFmtId="0" fontId="6" fillId="9" borderId="2" xfId="0" applyFont="1" applyFill="1" applyBorder="1" applyAlignment="1">
      <alignment wrapText="1"/>
    </xf>
    <xf numFmtId="179" fontId="6" fillId="9" borderId="2" xfId="0" applyNumberFormat="1" applyFont="1" applyFill="1" applyBorder="1" applyAlignment="1">
      <alignment horizontal="center" wrapText="1"/>
    </xf>
    <xf numFmtId="0" fontId="6" fillId="9" borderId="10" xfId="0" applyFont="1" applyFill="1" applyBorder="1"/>
    <xf numFmtId="0" fontId="6" fillId="9" borderId="0" xfId="0" applyFont="1" applyFill="1" applyBorder="1"/>
    <xf numFmtId="0" fontId="6" fillId="9" borderId="0" xfId="0" applyFont="1" applyFill="1" applyBorder="1" applyAlignment="1">
      <alignment horizontal="center"/>
    </xf>
    <xf numFmtId="0" fontId="6" fillId="9" borderId="0" xfId="0" applyFont="1" applyFill="1" applyBorder="1" applyAlignment="1">
      <alignment wrapText="1"/>
    </xf>
    <xf numFmtId="179" fontId="6" fillId="9" borderId="0" xfId="0" applyNumberFormat="1" applyFont="1" applyFill="1" applyBorder="1" applyAlignment="1">
      <alignment horizontal="center" wrapText="1"/>
    </xf>
    <xf numFmtId="0" fontId="6" fillId="9" borderId="11" xfId="0" applyFont="1" applyFill="1" applyBorder="1" applyAlignment="1">
      <alignment horizontal="center"/>
    </xf>
    <xf numFmtId="0" fontId="6" fillId="9" borderId="8" xfId="0" applyFont="1" applyFill="1" applyBorder="1"/>
    <xf numFmtId="0" fontId="6" fillId="9" borderId="3" xfId="0" applyFont="1" applyFill="1" applyBorder="1"/>
    <xf numFmtId="0" fontId="6" fillId="9" borderId="3" xfId="0" applyFont="1" applyFill="1" applyBorder="1" applyAlignment="1">
      <alignment horizontal="center"/>
    </xf>
    <xf numFmtId="0" fontId="6" fillId="9" borderId="3" xfId="0" applyFont="1" applyFill="1" applyBorder="1" applyAlignment="1">
      <alignment wrapText="1"/>
    </xf>
    <xf numFmtId="179" fontId="6" fillId="9" borderId="3" xfId="0" applyNumberFormat="1" applyFont="1" applyFill="1" applyBorder="1" applyAlignment="1">
      <alignment horizontal="center" wrapText="1"/>
    </xf>
    <xf numFmtId="0" fontId="6" fillId="9" borderId="9" xfId="0" applyFont="1" applyFill="1" applyBorder="1" applyAlignment="1">
      <alignment horizontal="center"/>
    </xf>
    <xf numFmtId="0" fontId="6" fillId="9" borderId="0" xfId="0" applyFont="1" applyFill="1" applyBorder="1" applyAlignment="1">
      <alignment horizontal="center" wrapText="1"/>
    </xf>
    <xf numFmtId="3" fontId="6" fillId="9" borderId="0" xfId="0" applyNumberFormat="1" applyFont="1" applyFill="1" applyBorder="1" applyAlignment="1">
      <alignment horizontal="center" wrapText="1"/>
    </xf>
    <xf numFmtId="3" fontId="6" fillId="9" borderId="2" xfId="0" applyNumberFormat="1" applyFont="1" applyFill="1" applyBorder="1" applyAlignment="1">
      <alignment horizontal="center" wrapText="1"/>
    </xf>
    <xf numFmtId="179" fontId="6" fillId="9" borderId="7" xfId="0" applyNumberFormat="1" applyFont="1" applyFill="1" applyBorder="1" applyAlignment="1">
      <alignment horizontal="center" wrapText="1"/>
    </xf>
    <xf numFmtId="179" fontId="6" fillId="9" borderId="11" xfId="0" applyNumberFormat="1" applyFont="1" applyFill="1" applyBorder="1" applyAlignment="1">
      <alignment horizontal="center" wrapText="1"/>
    </xf>
    <xf numFmtId="0" fontId="6" fillId="9" borderId="3" xfId="0" applyFont="1" applyFill="1" applyBorder="1" applyAlignment="1">
      <alignment horizontal="center" wrapText="1"/>
    </xf>
    <xf numFmtId="3" fontId="6" fillId="9" borderId="3" xfId="0" applyNumberFormat="1" applyFont="1" applyFill="1" applyBorder="1" applyAlignment="1">
      <alignment horizontal="center" wrapText="1"/>
    </xf>
    <xf numFmtId="179" fontId="6" fillId="9" borderId="9" xfId="0" applyNumberFormat="1" applyFont="1" applyFill="1" applyBorder="1" applyAlignment="1">
      <alignment horizontal="center" wrapText="1"/>
    </xf>
    <xf numFmtId="180" fontId="6" fillId="9" borderId="2" xfId="0" applyNumberFormat="1" applyFont="1" applyFill="1" applyBorder="1" applyAlignment="1">
      <alignment horizontal="center" wrapText="1"/>
    </xf>
    <xf numFmtId="180" fontId="6" fillId="9" borderId="0" xfId="0" applyNumberFormat="1" applyFont="1" applyFill="1" applyBorder="1" applyAlignment="1">
      <alignment horizontal="center" wrapText="1"/>
    </xf>
    <xf numFmtId="180" fontId="6" fillId="9" borderId="3" xfId="0" applyNumberFormat="1" applyFont="1" applyFill="1" applyBorder="1" applyAlignment="1">
      <alignment horizontal="center" wrapText="1"/>
    </xf>
    <xf numFmtId="180" fontId="6" fillId="9" borderId="2" xfId="0" applyNumberFormat="1" applyFont="1" applyFill="1" applyBorder="1" applyAlignment="1">
      <alignment horizontal="center"/>
    </xf>
    <xf numFmtId="180" fontId="6" fillId="9" borderId="3" xfId="0" applyNumberFormat="1" applyFont="1" applyFill="1" applyBorder="1" applyAlignment="1">
      <alignment horizontal="center"/>
    </xf>
    <xf numFmtId="0" fontId="14" fillId="6" borderId="0" xfId="0" applyFont="1" applyFill="1" applyAlignment="1">
      <alignment horizontal="left" vertical="center"/>
    </xf>
    <xf numFmtId="0" fontId="24" fillId="6" borderId="0" xfId="0" applyFont="1" applyFill="1" applyAlignment="1">
      <alignment vertical="center"/>
    </xf>
    <xf numFmtId="174" fontId="23" fillId="0" borderId="0" xfId="0" applyNumberFormat="1" applyFont="1" applyAlignment="1">
      <alignment vertical="center"/>
    </xf>
    <xf numFmtId="0" fontId="35" fillId="0" borderId="0" xfId="0" applyFont="1" applyAlignment="1">
      <alignment vertical="center"/>
    </xf>
    <xf numFmtId="0" fontId="11" fillId="0" borderId="0" xfId="0" applyFont="1" applyFill="1" applyBorder="1" applyAlignment="1">
      <alignment horizontal="center" vertical="center"/>
    </xf>
    <xf numFmtId="0" fontId="7" fillId="6" borderId="0" xfId="0" applyFont="1" applyFill="1" applyAlignment="1">
      <alignment vertical="center"/>
    </xf>
    <xf numFmtId="166" fontId="14" fillId="6" borderId="0" xfId="1" applyNumberFormat="1" applyFont="1" applyFill="1" applyBorder="1" applyAlignment="1">
      <alignment horizontal="center" vertical="center"/>
    </xf>
    <xf numFmtId="0" fontId="14" fillId="6" borderId="0" xfId="0" applyFont="1" applyFill="1" applyAlignment="1">
      <alignment vertical="center"/>
    </xf>
    <xf numFmtId="166" fontId="14" fillId="2" borderId="0" xfId="1" applyNumberFormat="1" applyFont="1" applyFill="1" applyBorder="1" applyAlignment="1">
      <alignment horizontal="right" vertical="center"/>
    </xf>
    <xf numFmtId="166" fontId="14" fillId="2" borderId="11" xfId="1" applyNumberFormat="1" applyFont="1" applyFill="1" applyBorder="1" applyAlignment="1">
      <alignment horizontal="right" vertical="center"/>
    </xf>
    <xf numFmtId="172" fontId="7" fillId="0" borderId="0" xfId="1" applyNumberFormat="1" applyFont="1" applyAlignment="1">
      <alignment horizontal="left" vertical="center"/>
    </xf>
    <xf numFmtId="37" fontId="23" fillId="0" borderId="0" xfId="1" applyNumberFormat="1" applyFont="1" applyAlignment="1">
      <alignment horizontal="right" vertical="center"/>
    </xf>
    <xf numFmtId="0" fontId="20" fillId="0" borderId="0" xfId="0" quotePrefix="1" applyFont="1" applyAlignment="1">
      <alignment horizontal="center" vertical="center"/>
    </xf>
    <xf numFmtId="166" fontId="26" fillId="5" borderId="4" xfId="2" applyNumberFormat="1" applyFont="1" applyFill="1" applyBorder="1" applyAlignment="1">
      <alignment horizontal="right" vertical="center"/>
    </xf>
    <xf numFmtId="169" fontId="24" fillId="0" borderId="0" xfId="1" applyNumberFormat="1" applyFont="1" applyAlignment="1">
      <alignment horizontal="right" vertical="center"/>
    </xf>
    <xf numFmtId="179" fontId="27" fillId="0" borderId="11" xfId="0" applyNumberFormat="1" applyFont="1" applyBorder="1" applyAlignment="1">
      <alignment horizontal="right" vertical="center"/>
    </xf>
    <xf numFmtId="41" fontId="7" fillId="0" borderId="11" xfId="0" applyNumberFormat="1" applyFont="1" applyBorder="1" applyAlignment="1">
      <alignment horizontal="right" vertical="center"/>
    </xf>
    <xf numFmtId="166" fontId="7" fillId="0" borderId="11" xfId="0" applyNumberFormat="1" applyFont="1" applyBorder="1" applyAlignment="1">
      <alignment horizontal="right" vertical="center"/>
    </xf>
    <xf numFmtId="43" fontId="7" fillId="0" borderId="11" xfId="0" applyNumberFormat="1" applyFont="1" applyBorder="1" applyAlignment="1">
      <alignment horizontal="right" vertical="center"/>
    </xf>
    <xf numFmtId="0" fontId="6" fillId="10" borderId="0" xfId="0" applyFont="1" applyFill="1" applyBorder="1" applyAlignment="1">
      <alignment horizontal="left" vertical="center"/>
    </xf>
    <xf numFmtId="0" fontId="20" fillId="10" borderId="0" xfId="0" applyFont="1" applyFill="1" applyBorder="1" applyAlignment="1">
      <alignment horizontal="center" vertical="center"/>
    </xf>
    <xf numFmtId="0" fontId="7" fillId="10" borderId="0" xfId="0" applyFont="1" applyFill="1" applyBorder="1" applyAlignment="1">
      <alignment horizontal="center" vertical="center"/>
    </xf>
    <xf numFmtId="179" fontId="27" fillId="0" borderId="0" xfId="0" applyNumberFormat="1" applyFont="1" applyBorder="1" applyAlignment="1">
      <alignment horizontal="right" vertical="center"/>
    </xf>
    <xf numFmtId="41" fontId="7" fillId="0" borderId="0" xfId="0" applyNumberFormat="1" applyFont="1" applyBorder="1" applyAlignment="1">
      <alignment horizontal="right" vertical="center"/>
    </xf>
    <xf numFmtId="43" fontId="7" fillId="0" borderId="0" xfId="0" applyNumberFormat="1" applyFont="1" applyBorder="1" applyAlignment="1">
      <alignment horizontal="right" vertical="center"/>
    </xf>
    <xf numFmtId="166" fontId="7" fillId="0" borderId="0" xfId="0" applyNumberFormat="1" applyFont="1" applyBorder="1" applyAlignment="1">
      <alignment horizontal="right" vertical="center"/>
    </xf>
    <xf numFmtId="179" fontId="27" fillId="0" borderId="3" xfId="0" applyNumberFormat="1" applyFont="1" applyBorder="1" applyAlignment="1">
      <alignment horizontal="right" vertical="center"/>
    </xf>
    <xf numFmtId="179" fontId="27" fillId="0" borderId="9" xfId="0" applyNumberFormat="1" applyFont="1" applyBorder="1" applyAlignment="1">
      <alignment horizontal="right" vertical="center"/>
    </xf>
    <xf numFmtId="166" fontId="23" fillId="0" borderId="3" xfId="1" applyNumberFormat="1" applyFont="1" applyBorder="1" applyAlignment="1">
      <alignment horizontal="right" vertical="center"/>
    </xf>
    <xf numFmtId="166" fontId="23" fillId="0" borderId="9" xfId="1" applyNumberFormat="1" applyFont="1" applyBorder="1" applyAlignment="1">
      <alignment horizontal="right" vertical="center"/>
    </xf>
    <xf numFmtId="43" fontId="7" fillId="0" borderId="3" xfId="0" applyNumberFormat="1" applyFont="1" applyBorder="1" applyAlignment="1">
      <alignment horizontal="right" vertical="center"/>
    </xf>
    <xf numFmtId="43" fontId="7" fillId="0" borderId="9" xfId="0" applyNumberFormat="1" applyFont="1" applyBorder="1" applyAlignment="1">
      <alignment horizontal="right" vertical="center"/>
    </xf>
    <xf numFmtId="0" fontId="14" fillId="2" borderId="10" xfId="0" applyFont="1" applyFill="1" applyBorder="1" applyAlignment="1">
      <alignment horizontal="left" vertical="center"/>
    </xf>
    <xf numFmtId="0" fontId="7" fillId="0" borderId="10" xfId="0" applyFont="1" applyBorder="1" applyAlignment="1">
      <alignment horizontal="left" vertical="center"/>
    </xf>
    <xf numFmtId="0" fontId="7" fillId="0" borderId="8" xfId="0" applyFont="1" applyBorder="1" applyAlignment="1">
      <alignment horizontal="left" vertical="center"/>
    </xf>
    <xf numFmtId="0" fontId="14" fillId="2" borderId="6" xfId="0" applyFont="1" applyFill="1" applyBorder="1" applyAlignment="1">
      <alignment horizontal="left" vertical="center"/>
    </xf>
    <xf numFmtId="0" fontId="30" fillId="3" borderId="10" xfId="0" applyFont="1" applyFill="1" applyBorder="1" applyAlignment="1">
      <alignment horizontal="center" vertical="center" wrapText="1"/>
    </xf>
    <xf numFmtId="0" fontId="23" fillId="0" borderId="0" xfId="0" applyFont="1" applyBorder="1" applyAlignment="1">
      <alignment horizontal="center" vertical="center" wrapText="1"/>
    </xf>
    <xf numFmtId="0" fontId="23" fillId="0" borderId="0" xfId="0" applyFont="1" applyBorder="1" applyAlignment="1">
      <alignment vertical="center"/>
    </xf>
    <xf numFmtId="172" fontId="31" fillId="6" borderId="0" xfId="0" applyNumberFormat="1" applyFont="1" applyFill="1" applyAlignment="1">
      <alignment horizontal="center" vertical="center" wrapText="1"/>
    </xf>
    <xf numFmtId="172" fontId="31" fillId="2" borderId="0" xfId="0" applyNumberFormat="1" applyFont="1" applyFill="1" applyAlignment="1">
      <alignment horizontal="center" vertical="center" wrapText="1"/>
    </xf>
    <xf numFmtId="0" fontId="29" fillId="6" borderId="0" xfId="0" applyFont="1" applyFill="1" applyAlignment="1">
      <alignment horizontal="right" vertical="center" wrapText="1"/>
    </xf>
    <xf numFmtId="172" fontId="6" fillId="9" borderId="13" xfId="0" applyNumberFormat="1" applyFont="1" applyFill="1" applyBorder="1" applyAlignment="1">
      <alignment horizontal="center" wrapText="1"/>
    </xf>
    <xf numFmtId="172" fontId="31" fillId="0" borderId="0" xfId="0" applyNumberFormat="1" applyFont="1" applyAlignment="1">
      <alignment horizontal="center" vertical="center" wrapText="1"/>
    </xf>
    <xf numFmtId="180" fontId="23" fillId="0" borderId="0" xfId="1" applyNumberFormat="1" applyFont="1" applyAlignment="1">
      <alignment horizontal="right" vertical="center"/>
    </xf>
    <xf numFmtId="9" fontId="23" fillId="0" borderId="0" xfId="1" applyNumberFormat="1" applyFont="1" applyAlignment="1">
      <alignment horizontal="right" vertical="center"/>
    </xf>
    <xf numFmtId="180" fontId="24" fillId="0" borderId="0" xfId="1" applyNumberFormat="1" applyFont="1" applyAlignment="1">
      <alignment horizontal="right" vertical="center"/>
    </xf>
    <xf numFmtId="3" fontId="24" fillId="0" borderId="0" xfId="1" applyNumberFormat="1" applyFont="1" applyAlignment="1">
      <alignment horizontal="right" vertical="center"/>
    </xf>
    <xf numFmtId="172" fontId="24" fillId="0" borderId="0" xfId="1" applyNumberFormat="1" applyFont="1" applyAlignment="1">
      <alignment horizontal="right" vertical="center"/>
    </xf>
    <xf numFmtId="10" fontId="26" fillId="5" borderId="4" xfId="2" applyNumberFormat="1" applyFont="1" applyFill="1" applyBorder="1" applyAlignment="1">
      <alignment horizontal="right" vertical="center"/>
    </xf>
    <xf numFmtId="172" fontId="36" fillId="0" borderId="0" xfId="1" applyNumberFormat="1" applyFont="1" applyAlignment="1">
      <alignment horizontal="right" vertical="center"/>
    </xf>
    <xf numFmtId="0" fontId="24" fillId="0" borderId="0" xfId="0" applyFont="1" applyAlignment="1">
      <alignment horizontal="left" vertical="center" indent="1"/>
    </xf>
    <xf numFmtId="166" fontId="24" fillId="0" borderId="0" xfId="1" applyNumberFormat="1" applyFont="1" applyAlignment="1">
      <alignment horizontal="left" vertical="center" indent="1"/>
    </xf>
    <xf numFmtId="0" fontId="24" fillId="6" borderId="0" xfId="0" applyFont="1" applyFill="1" applyAlignment="1">
      <alignment horizontal="left" vertical="center" indent="1"/>
    </xf>
    <xf numFmtId="166" fontId="23" fillId="0" borderId="0" xfId="1" applyNumberFormat="1" applyFont="1" applyBorder="1" applyAlignment="1">
      <alignment horizontal="center" vertical="center"/>
    </xf>
    <xf numFmtId="169" fontId="23" fillId="0" borderId="0" xfId="1" applyNumberFormat="1" applyFont="1" applyAlignment="1">
      <alignment horizontal="left" vertical="center"/>
    </xf>
    <xf numFmtId="181" fontId="23" fillId="0" borderId="0" xfId="1" applyNumberFormat="1" applyFont="1" applyAlignment="1">
      <alignment horizontal="right" vertical="center"/>
    </xf>
    <xf numFmtId="167" fontId="22" fillId="2" borderId="1" xfId="0" applyNumberFormat="1" applyFont="1" applyFill="1" applyBorder="1" applyAlignment="1">
      <alignment vertical="center"/>
    </xf>
    <xf numFmtId="3" fontId="23" fillId="0" borderId="0" xfId="1" applyNumberFormat="1" applyFont="1" applyFill="1" applyAlignment="1">
      <alignment horizontal="right" vertical="center"/>
    </xf>
    <xf numFmtId="0" fontId="14" fillId="0" borderId="0" xfId="0" applyFont="1" applyFill="1" applyAlignment="1">
      <alignment horizontal="left" vertical="center"/>
    </xf>
    <xf numFmtId="37" fontId="23" fillId="0" borderId="0" xfId="1" applyNumberFormat="1" applyFont="1" applyFill="1" applyAlignment="1">
      <alignment horizontal="right" vertical="center"/>
    </xf>
    <xf numFmtId="165" fontId="9" fillId="5" borderId="4" xfId="2" applyNumberFormat="1" applyFont="1" applyFill="1" applyBorder="1" applyAlignment="1">
      <alignment horizontal="right" vertical="center"/>
    </xf>
    <xf numFmtId="0" fontId="14" fillId="0" borderId="0" xfId="0" applyFont="1" applyFill="1" applyAlignment="1">
      <alignment vertical="center"/>
    </xf>
    <xf numFmtId="0" fontId="14" fillId="0" borderId="2" xfId="0" applyFont="1" applyFill="1" applyBorder="1" applyAlignment="1">
      <alignment horizontal="left" vertical="center"/>
    </xf>
    <xf numFmtId="0" fontId="20" fillId="0" borderId="2" xfId="0" applyFont="1" applyFill="1" applyBorder="1" applyAlignment="1">
      <alignment horizontal="center" vertical="center"/>
    </xf>
    <xf numFmtId="3" fontId="24" fillId="0" borderId="2" xfId="1" applyNumberFormat="1" applyFont="1" applyFill="1" applyBorder="1" applyAlignment="1">
      <alignment horizontal="right" vertical="center"/>
    </xf>
    <xf numFmtId="172" fontId="24" fillId="0" borderId="0" xfId="2" applyNumberFormat="1" applyFont="1" applyFill="1" applyBorder="1" applyAlignment="1">
      <alignment horizontal="right" vertical="center"/>
    </xf>
    <xf numFmtId="39" fontId="24" fillId="0" borderId="0" xfId="1" applyNumberFormat="1" applyFont="1" applyAlignment="1">
      <alignment horizontal="right" vertical="center"/>
    </xf>
    <xf numFmtId="166" fontId="7" fillId="0" borderId="3" xfId="0" applyNumberFormat="1" applyFont="1" applyBorder="1" applyAlignment="1">
      <alignment horizontal="right" vertical="center"/>
    </xf>
    <xf numFmtId="166" fontId="7" fillId="0" borderId="9" xfId="0" applyNumberFormat="1" applyFont="1" applyBorder="1" applyAlignment="1">
      <alignment horizontal="right" vertical="center"/>
    </xf>
    <xf numFmtId="0" fontId="20" fillId="2" borderId="7" xfId="0" applyFont="1" applyFill="1" applyBorder="1" applyAlignment="1">
      <alignment horizontal="center" vertical="center"/>
    </xf>
    <xf numFmtId="0" fontId="20" fillId="2" borderId="11" xfId="0" applyFont="1" applyFill="1" applyBorder="1" applyAlignment="1">
      <alignment horizontal="center" vertical="center"/>
    </xf>
    <xf numFmtId="0" fontId="13" fillId="0" borderId="11" xfId="0" applyFont="1" applyBorder="1" applyAlignment="1">
      <alignment horizontal="center" vertical="center"/>
    </xf>
    <xf numFmtId="0" fontId="13" fillId="0" borderId="9" xfId="0" applyFont="1" applyBorder="1" applyAlignment="1">
      <alignment horizontal="center" vertical="center"/>
    </xf>
    <xf numFmtId="0" fontId="14" fillId="0" borderId="0" xfId="0" applyFont="1"/>
    <xf numFmtId="2" fontId="7" fillId="0" borderId="0" xfId="0" applyNumberFormat="1" applyFont="1"/>
    <xf numFmtId="2" fontId="37" fillId="11" borderId="0" xfId="0" applyNumberFormat="1" applyFont="1" applyFill="1"/>
    <xf numFmtId="172" fontId="6" fillId="11" borderId="0" xfId="0" applyNumberFormat="1" applyFont="1" applyFill="1"/>
    <xf numFmtId="2" fontId="8" fillId="10" borderId="0" xfId="0" applyNumberFormat="1" applyFont="1" applyFill="1"/>
    <xf numFmtId="0" fontId="7" fillId="0" borderId="0" xfId="9" applyFont="1"/>
    <xf numFmtId="0" fontId="7" fillId="0" borderId="0" xfId="8" applyFont="1"/>
    <xf numFmtId="0" fontId="17" fillId="0" borderId="0" xfId="8" applyFont="1"/>
    <xf numFmtId="182" fontId="7" fillId="0" borderId="0" xfId="10" applyNumberFormat="1" applyFont="1" applyAlignment="1">
      <alignment horizontal="center" vertical="center"/>
    </xf>
    <xf numFmtId="2" fontId="7" fillId="0" borderId="0" xfId="8" applyNumberFormat="1" applyFont="1" applyAlignment="1">
      <alignment horizontal="center" vertical="center"/>
    </xf>
    <xf numFmtId="0" fontId="7" fillId="0" borderId="0" xfId="8" applyFont="1" applyAlignment="1">
      <alignment horizontal="center"/>
    </xf>
    <xf numFmtId="10" fontId="7" fillId="0" borderId="0" xfId="11" applyNumberFormat="1" applyFont="1"/>
    <xf numFmtId="0" fontId="42" fillId="0" borderId="0" xfId="12" applyFont="1" applyAlignment="1">
      <alignment horizontal="center" vertical="center" wrapText="1"/>
    </xf>
    <xf numFmtId="166" fontId="7" fillId="0" borderId="0" xfId="13" applyNumberFormat="1" applyFont="1" applyAlignment="1">
      <alignment horizontal="right" vertical="center"/>
    </xf>
    <xf numFmtId="2" fontId="7" fillId="0" borderId="0" xfId="8" applyNumberFormat="1" applyFont="1" applyAlignment="1">
      <alignment horizontal="right" vertical="center"/>
    </xf>
    <xf numFmtId="2" fontId="23" fillId="0" borderId="0" xfId="3" applyNumberFormat="1" applyFont="1" applyAlignment="1">
      <alignment horizontal="right" vertical="center" wrapText="1"/>
    </xf>
    <xf numFmtId="10" fontId="7" fillId="0" borderId="0" xfId="14" applyNumberFormat="1" applyFont="1" applyAlignment="1">
      <alignment horizontal="right" vertical="center"/>
    </xf>
    <xf numFmtId="0" fontId="7" fillId="0" borderId="0" xfId="8" applyFont="1" applyAlignment="1">
      <alignment horizontal="center" vertical="center"/>
    </xf>
    <xf numFmtId="10" fontId="23" fillId="0" borderId="0" xfId="14" applyNumberFormat="1" applyFont="1" applyAlignment="1">
      <alignment horizontal="right" vertical="center" wrapText="1"/>
    </xf>
    <xf numFmtId="0" fontId="13" fillId="0" borderId="0" xfId="8" applyFont="1"/>
    <xf numFmtId="0" fontId="8" fillId="0" borderId="0" xfId="8" applyFont="1"/>
    <xf numFmtId="2" fontId="8" fillId="0" borderId="0" xfId="8" applyNumberFormat="1" applyFont="1"/>
    <xf numFmtId="0" fontId="6" fillId="9" borderId="0" xfId="8" applyFont="1" applyFill="1"/>
    <xf numFmtId="0" fontId="17" fillId="9" borderId="0" xfId="8" applyFont="1" applyFill="1"/>
    <xf numFmtId="0" fontId="8" fillId="9" borderId="0" xfId="8" applyFont="1" applyFill="1"/>
    <xf numFmtId="2" fontId="8" fillId="9" borderId="0" xfId="8" applyNumberFormat="1" applyFont="1" applyFill="1"/>
    <xf numFmtId="0" fontId="14" fillId="2" borderId="0" xfId="8" applyFont="1" applyFill="1"/>
    <xf numFmtId="0" fontId="43" fillId="2" borderId="0" xfId="8" applyFont="1" applyFill="1" applyAlignment="1">
      <alignment horizontal="center" vertical="center"/>
    </xf>
    <xf numFmtId="0" fontId="20" fillId="6" borderId="0" xfId="0" applyFont="1" applyFill="1" applyAlignment="1">
      <alignment horizontal="center" vertical="center"/>
    </xf>
    <xf numFmtId="0" fontId="14" fillId="2" borderId="0" xfId="8" applyFont="1" applyFill="1" applyAlignment="1">
      <alignment horizontal="center"/>
    </xf>
    <xf numFmtId="2" fontId="7" fillId="6" borderId="0" xfId="0" applyNumberFormat="1" applyFont="1" applyFill="1"/>
    <xf numFmtId="2" fontId="8" fillId="6" borderId="0" xfId="0" applyNumberFormat="1" applyFont="1" applyFill="1"/>
    <xf numFmtId="172" fontId="6" fillId="6" borderId="0" xfId="0" applyNumberFormat="1" applyFont="1" applyFill="1"/>
    <xf numFmtId="0" fontId="6" fillId="6" borderId="0" xfId="0" applyFont="1" applyFill="1" applyAlignment="1"/>
    <xf numFmtId="39" fontId="7" fillId="0" borderId="0" xfId="10" applyNumberFormat="1" applyFont="1" applyAlignment="1">
      <alignment horizontal="center" vertical="center"/>
    </xf>
    <xf numFmtId="164" fontId="6" fillId="9" borderId="0" xfId="0" applyNumberFormat="1" applyFont="1" applyFill="1" applyAlignment="1">
      <alignment vertical="center"/>
    </xf>
    <xf numFmtId="167" fontId="6" fillId="9" borderId="0" xfId="0" applyNumberFormat="1" applyFont="1" applyFill="1" applyAlignment="1">
      <alignment vertical="center"/>
    </xf>
    <xf numFmtId="0" fontId="6" fillId="9" borderId="0" xfId="0" applyFont="1" applyFill="1" applyAlignment="1">
      <alignment horizontal="right" vertical="center"/>
    </xf>
    <xf numFmtId="3" fontId="7" fillId="0" borderId="0" xfId="2" applyNumberFormat="1" applyFont="1"/>
    <xf numFmtId="0" fontId="44" fillId="9" borderId="0" xfId="0" applyFont="1" applyFill="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172" fontId="12" fillId="0" borderId="2" xfId="0" applyNumberFormat="1" applyFont="1" applyBorder="1"/>
    <xf numFmtId="172" fontId="12" fillId="0" borderId="3" xfId="0" applyNumberFormat="1" applyFont="1" applyBorder="1"/>
    <xf numFmtId="172" fontId="12" fillId="0" borderId="7" xfId="0" applyNumberFormat="1" applyFont="1" applyBorder="1"/>
    <xf numFmtId="172" fontId="12" fillId="0" borderId="9" xfId="0" applyNumberFormat="1" applyFont="1" applyBorder="1"/>
    <xf numFmtId="0" fontId="12" fillId="0" borderId="6" xfId="0" applyFont="1" applyBorder="1" applyAlignment="1">
      <alignment horizontal="left" indent="1"/>
    </xf>
    <xf numFmtId="0" fontId="12" fillId="0" borderId="8" xfId="0" applyFont="1" applyBorder="1" applyAlignment="1">
      <alignment horizontal="left" indent="1"/>
    </xf>
    <xf numFmtId="172" fontId="45" fillId="0" borderId="0" xfId="0" applyNumberFormat="1" applyFont="1"/>
    <xf numFmtId="179" fontId="6" fillId="9" borderId="14" xfId="0" applyNumberFormat="1" applyFont="1" applyFill="1" applyBorder="1" applyAlignment="1">
      <alignment horizontal="center"/>
    </xf>
    <xf numFmtId="0" fontId="6" fillId="9" borderId="0" xfId="0" applyFont="1" applyFill="1" applyAlignment="1">
      <alignment horizontal="center" vertical="center"/>
    </xf>
    <xf numFmtId="0" fontId="6" fillId="9" borderId="0" xfId="0" applyFont="1" applyFill="1" applyAlignment="1">
      <alignment horizontal="center"/>
    </xf>
    <xf numFmtId="166" fontId="14" fillId="2" borderId="13" xfId="1" applyNumberFormat="1" applyFont="1" applyFill="1" applyBorder="1" applyAlignment="1">
      <alignment horizontal="center" vertical="center"/>
    </xf>
    <xf numFmtId="166" fontId="14" fillId="2" borderId="14" xfId="1" applyNumberFormat="1" applyFont="1" applyFill="1" applyBorder="1" applyAlignment="1">
      <alignment horizontal="center" vertical="center"/>
    </xf>
  </cellXfs>
  <cellStyles count="15">
    <cellStyle name="Comma" xfId="1" builtinId="3"/>
    <cellStyle name="Comma 2" xfId="6" xr:uid="{0FB48FCD-C4D1-4AAC-9DED-4BF1D6BD3802}"/>
    <cellStyle name="Comma 2 2" xfId="13" xr:uid="{C5FDC84F-02DC-43F6-B3C7-0715CBB664BF}"/>
    <cellStyle name="Currency 2" xfId="7" xr:uid="{595D1261-27DA-4620-91F6-E9B058E8F15A}"/>
    <cellStyle name="Currency 3" xfId="4" xr:uid="{872A469D-614A-47F5-BD7B-6BAFB94CCE47}"/>
    <cellStyle name="Currency 4" xfId="10" xr:uid="{D19CDF09-6487-46FE-B96F-729D14455972}"/>
    <cellStyle name="Normal" xfId="0" builtinId="0"/>
    <cellStyle name="Normal 2" xfId="5" xr:uid="{48D92B7B-8641-4B48-8FB2-BE09BFE6D6F1}"/>
    <cellStyle name="Normal 2 2 2" xfId="3" xr:uid="{0920B656-9799-44AA-B0C0-B2449A2D1E34}"/>
    <cellStyle name="Normal 3 2" xfId="8" xr:uid="{26BA14A2-8F6E-449D-8564-1A026D1A8FFB}"/>
    <cellStyle name="Normal 4" xfId="9" xr:uid="{E7EB9E86-CC71-4070-A697-B7B7CBDACF62}"/>
    <cellStyle name="Percent" xfId="2" builtinId="5"/>
    <cellStyle name="Percent 2" xfId="11" xr:uid="{043D9D22-F408-4AC0-80C5-2BDF83EF3162}"/>
    <cellStyle name="Percent 3 3" xfId="14" xr:uid="{C81CA25A-03D7-4FB9-AA1A-EB6354B5DD31}"/>
    <cellStyle name="TextNormal" xfId="12" xr:uid="{0870D865-51AF-4583-9C34-E5B483603FAA}"/>
  </cellStyles>
  <dxfs count="0"/>
  <tableStyles count="0" defaultTableStyle="TableStyleMedium2" defaultPivotStyle="PivotStyleLight16"/>
  <colors>
    <mruColors>
      <color rgb="FF007A85"/>
      <color rgb="FFF15C22"/>
      <color rgb="FF0000FF"/>
      <color rgb="FF00B24F"/>
      <color rgb="FF1947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Football!$C$34</c:f>
              <c:strCache>
                <c:ptCount val="1"/>
              </c:strCache>
            </c:strRef>
          </c:tx>
          <c:spPr>
            <a:solidFill>
              <a:schemeClr val="bg1"/>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Football!$C$35:$C$41</c:f>
              <c:numCache>
                <c:formatCode>#,##0.00_);\(#,##0.00\)</c:formatCode>
                <c:ptCount val="7"/>
                <c:pt idx="0">
                  <c:v>0.40118020781818181</c:v>
                </c:pt>
                <c:pt idx="1">
                  <c:v>0.52315962943295446</c:v>
                </c:pt>
                <c:pt idx="2">
                  <c:v>0.43042781663073293</c:v>
                </c:pt>
                <c:pt idx="3">
                  <c:v>0.6091425163255304</c:v>
                </c:pt>
                <c:pt idx="4">
                  <c:v>0.40254590909090909</c:v>
                </c:pt>
                <c:pt idx="5">
                  <c:v>0.49672189772727277</c:v>
                </c:pt>
                <c:pt idx="6">
                  <c:v>0.55596316094958564</c:v>
                </c:pt>
              </c:numCache>
            </c:numRef>
          </c:val>
          <c:extLst>
            <c:ext xmlns:c16="http://schemas.microsoft.com/office/drawing/2014/chart" uri="{C3380CC4-5D6E-409C-BE32-E72D297353CC}">
              <c16:uniqueId val="{00000000-901D-4533-8354-064A9DECDEFD}"/>
            </c:ext>
          </c:extLst>
        </c:ser>
        <c:ser>
          <c:idx val="1"/>
          <c:order val="1"/>
          <c:tx>
            <c:strRef>
              <c:f>Football!$D$34</c:f>
              <c:strCache>
                <c:ptCount val="1"/>
                <c:pt idx="0">
                  <c:v>Adj Avg/Median</c:v>
                </c:pt>
              </c:strCache>
            </c:strRef>
          </c:tx>
          <c:spPr>
            <a:solidFill>
              <a:srgbClr val="007A85"/>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Football!$D$35:$D$41</c:f>
              <c:numCache>
                <c:formatCode>#,##0.00_);\(#,##0.00\)</c:formatCode>
                <c:ptCount val="7"/>
                <c:pt idx="0">
                  <c:v>0.16092452409090913</c:v>
                </c:pt>
                <c:pt idx="1">
                  <c:v>0.24971702985340916</c:v>
                </c:pt>
                <c:pt idx="2">
                  <c:v>8.9187624471812166E-2</c:v>
                </c:pt>
                <c:pt idx="3">
                  <c:v>0.14227912221682537</c:v>
                </c:pt>
                <c:pt idx="4">
                  <c:v>3.1983636363636436E-2</c:v>
                </c:pt>
                <c:pt idx="5">
                  <c:v>5.3944602272727293E-2</c:v>
                </c:pt>
                <c:pt idx="6">
                  <c:v>0.60566348698709049</c:v>
                </c:pt>
              </c:numCache>
            </c:numRef>
          </c:val>
          <c:extLst>
            <c:ext xmlns:c16="http://schemas.microsoft.com/office/drawing/2014/chart" uri="{C3380CC4-5D6E-409C-BE32-E72D297353CC}">
              <c16:uniqueId val="{00000001-901D-4533-8354-064A9DECDEFD}"/>
            </c:ext>
          </c:extLst>
        </c:ser>
        <c:ser>
          <c:idx val="2"/>
          <c:order val="2"/>
          <c:tx>
            <c:strRef>
              <c:f>Football!$E$34</c:f>
              <c:strCache>
                <c:ptCount val="1"/>
                <c:pt idx="0">
                  <c:v>Adj High</c:v>
                </c:pt>
              </c:strCache>
            </c:strRef>
          </c:tx>
          <c:spPr>
            <a:solidFill>
              <a:schemeClr val="bg1">
                <a:lumMod val="85000"/>
              </a:schemeClr>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Football!$E$35:$E$41</c:f>
              <c:numCache>
                <c:formatCode>#,##0.00_);\(#,##0.00\)</c:formatCode>
                <c:ptCount val="7"/>
                <c:pt idx="0">
                  <c:v>3.8398868454545432E-2</c:v>
                </c:pt>
                <c:pt idx="1">
                  <c:v>0.13382667558750005</c:v>
                </c:pt>
                <c:pt idx="2">
                  <c:v>0.14706034457239658</c:v>
                </c:pt>
                <c:pt idx="3">
                  <c:v>0.11427247418438635</c:v>
                </c:pt>
                <c:pt idx="4">
                  <c:v>9.1324704545454549E-2</c:v>
                </c:pt>
                <c:pt idx="5">
                  <c:v>5.0492147727272785E-2</c:v>
                </c:pt>
                <c:pt idx="6">
                  <c:v>2.3922341092622181</c:v>
                </c:pt>
              </c:numCache>
            </c:numRef>
          </c:val>
          <c:extLst>
            <c:ext xmlns:c16="http://schemas.microsoft.com/office/drawing/2014/chart" uri="{C3380CC4-5D6E-409C-BE32-E72D297353CC}">
              <c16:uniqueId val="{00000002-901D-4533-8354-064A9DECDEFD}"/>
            </c:ext>
          </c:extLst>
        </c:ser>
        <c:dLbls>
          <c:showLegendKey val="0"/>
          <c:showVal val="0"/>
          <c:showCatName val="0"/>
          <c:showSerName val="0"/>
          <c:showPercent val="0"/>
          <c:showBubbleSize val="0"/>
        </c:dLbls>
        <c:gapWidth val="150"/>
        <c:overlap val="100"/>
        <c:axId val="386409568"/>
        <c:axId val="383978320"/>
      </c:barChart>
      <c:scatterChart>
        <c:scatterStyle val="lineMarker"/>
        <c:varyColors val="0"/>
        <c:ser>
          <c:idx val="3"/>
          <c:order val="3"/>
          <c:tx>
            <c:v>Target Price</c:v>
          </c:tx>
          <c:spPr>
            <a:ln w="12700" cap="rnd">
              <a:solidFill>
                <a:srgbClr val="FA621C"/>
              </a:solidFill>
              <a:prstDash val="sysDot"/>
              <a:round/>
            </a:ln>
            <a:effectLst/>
          </c:spPr>
          <c:marker>
            <c:symbol val="none"/>
          </c:marker>
          <c:xVal>
            <c:numRef>
              <c:f>Football!$G$35:$G$36</c:f>
              <c:numCache>
                <c:formatCode>_("$"* #,##0_);_("$"* \(#,##0\);_("$"* "-"??_);_(@_)</c:formatCode>
                <c:ptCount val="2"/>
              </c:numCache>
            </c:numRef>
          </c:xVal>
          <c:yVal>
            <c:numRef>
              <c:f>Football!$F$35:$F$36</c:f>
              <c:numCache>
                <c:formatCode>General</c:formatCode>
                <c:ptCount val="2"/>
              </c:numCache>
            </c:numRef>
          </c:yVal>
          <c:smooth val="0"/>
          <c:extLst>
            <c:ext xmlns:c16="http://schemas.microsoft.com/office/drawing/2014/chart" uri="{C3380CC4-5D6E-409C-BE32-E72D297353CC}">
              <c16:uniqueId val="{00000003-901D-4533-8354-064A9DECDEFD}"/>
            </c:ext>
          </c:extLst>
        </c:ser>
        <c:ser>
          <c:idx val="4"/>
          <c:order val="4"/>
          <c:tx>
            <c:v>Current Price </c:v>
          </c:tx>
          <c:spPr>
            <a:ln w="28575" cap="rnd">
              <a:solidFill>
                <a:schemeClr val="accent3">
                  <a:lumMod val="60000"/>
                  <a:lumOff val="40000"/>
                </a:schemeClr>
              </a:solidFill>
              <a:round/>
            </a:ln>
            <a:effectLst/>
          </c:spPr>
          <c:marker>
            <c:symbol val="none"/>
          </c:marker>
          <c:xVal>
            <c:numRef>
              <c:f>Football!$H$35:$H$36</c:f>
              <c:numCache>
                <c:formatCode>_("$"* #,##0_);_("$"* \(#,##0\);_("$"* "-"??_);_(@_)</c:formatCode>
                <c:ptCount val="2"/>
              </c:numCache>
            </c:numRef>
          </c:xVal>
          <c:yVal>
            <c:numRef>
              <c:f>Football!$F$35:$F$36</c:f>
              <c:numCache>
                <c:formatCode>General</c:formatCode>
                <c:ptCount val="2"/>
              </c:numCache>
            </c:numRef>
          </c:yVal>
          <c:smooth val="0"/>
          <c:extLst>
            <c:ext xmlns:c16="http://schemas.microsoft.com/office/drawing/2014/chart" uri="{C3380CC4-5D6E-409C-BE32-E72D297353CC}">
              <c16:uniqueId val="{00000004-901D-4533-8354-064A9DECDEFD}"/>
            </c:ext>
          </c:extLst>
        </c:ser>
        <c:dLbls>
          <c:showLegendKey val="0"/>
          <c:showVal val="0"/>
          <c:showCatName val="0"/>
          <c:showSerName val="0"/>
          <c:showPercent val="0"/>
          <c:showBubbleSize val="0"/>
        </c:dLbls>
        <c:axId val="2062149551"/>
        <c:axId val="2062147327"/>
      </c:scatterChart>
      <c:catAx>
        <c:axId val="38640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383978320"/>
        <c:crosses val="autoZero"/>
        <c:auto val="1"/>
        <c:lblAlgn val="ctr"/>
        <c:lblOffset val="100"/>
        <c:noMultiLvlLbl val="0"/>
      </c:catAx>
      <c:valAx>
        <c:axId val="383978320"/>
        <c:scaling>
          <c:orientation val="minMax"/>
          <c:max val="3"/>
          <c:min val="0.2"/>
        </c:scaling>
        <c:delete val="0"/>
        <c:axPos val="b"/>
        <c:numFmt formatCode="#,##0_);\(#,##0\)" sourceLinked="0"/>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386409568"/>
        <c:crosses val="autoZero"/>
        <c:crossBetween val="between"/>
        <c:majorUnit val="1"/>
        <c:minorUnit val="0.5"/>
      </c:valAx>
      <c:valAx>
        <c:axId val="2062147327"/>
        <c:scaling>
          <c:orientation val="minMax"/>
          <c:max val="4"/>
        </c:scaling>
        <c:delete val="1"/>
        <c:axPos val="r"/>
        <c:numFmt formatCode="General" sourceLinked="1"/>
        <c:majorTickMark val="out"/>
        <c:minorTickMark val="none"/>
        <c:tickLblPos val="nextTo"/>
        <c:crossAx val="2062149551"/>
        <c:crosses val="max"/>
        <c:crossBetween val="midCat"/>
      </c:valAx>
      <c:valAx>
        <c:axId val="2062149551"/>
        <c:scaling>
          <c:orientation val="minMax"/>
        </c:scaling>
        <c:delete val="1"/>
        <c:axPos val="b"/>
        <c:numFmt formatCode="_(&quot;$&quot;* #,##0_);_(&quot;$&quot;* \(#,##0\);_(&quot;$&quot;* &quot;-&quot;??_);_(@_)" sourceLinked="1"/>
        <c:majorTickMark val="out"/>
        <c:minorTickMark val="none"/>
        <c:tickLblPos val="nextTo"/>
        <c:crossAx val="206214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800">
          <a:latin typeface="+mn-lt"/>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Football!$C$34</c:f>
              <c:strCache>
                <c:ptCount val="1"/>
              </c:strCache>
            </c:strRef>
          </c:tx>
          <c:spPr>
            <a:solidFill>
              <a:schemeClr val="bg1"/>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Football!$C$35:$C$41</c:f>
              <c:numCache>
                <c:formatCode>#,##0.00_);\(#,##0.00\)</c:formatCode>
                <c:ptCount val="7"/>
                <c:pt idx="0">
                  <c:v>0.40118020781818181</c:v>
                </c:pt>
                <c:pt idx="1">
                  <c:v>0.52315962943295446</c:v>
                </c:pt>
                <c:pt idx="2">
                  <c:v>0.43042781663073293</c:v>
                </c:pt>
                <c:pt idx="3">
                  <c:v>0.6091425163255304</c:v>
                </c:pt>
                <c:pt idx="4">
                  <c:v>0.40254590909090909</c:v>
                </c:pt>
                <c:pt idx="5">
                  <c:v>0.49672189772727277</c:v>
                </c:pt>
                <c:pt idx="6">
                  <c:v>0.55596316094958564</c:v>
                </c:pt>
              </c:numCache>
            </c:numRef>
          </c:val>
          <c:extLst>
            <c:ext xmlns:c16="http://schemas.microsoft.com/office/drawing/2014/chart" uri="{C3380CC4-5D6E-409C-BE32-E72D297353CC}">
              <c16:uniqueId val="{00000000-D848-4E13-985A-7F0A071D0D7C}"/>
            </c:ext>
          </c:extLst>
        </c:ser>
        <c:ser>
          <c:idx val="1"/>
          <c:order val="1"/>
          <c:tx>
            <c:strRef>
              <c:f>Football!$D$34</c:f>
              <c:strCache>
                <c:ptCount val="1"/>
                <c:pt idx="0">
                  <c:v>Adj Avg/Median</c:v>
                </c:pt>
              </c:strCache>
            </c:strRef>
          </c:tx>
          <c:spPr>
            <a:solidFill>
              <a:srgbClr val="007A85"/>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Football!$D$35:$D$41</c:f>
              <c:numCache>
                <c:formatCode>#,##0.00_);\(#,##0.00\)</c:formatCode>
                <c:ptCount val="7"/>
                <c:pt idx="0">
                  <c:v>0.16092452409090913</c:v>
                </c:pt>
                <c:pt idx="1">
                  <c:v>0.24971702985340916</c:v>
                </c:pt>
                <c:pt idx="2">
                  <c:v>8.9187624471812166E-2</c:v>
                </c:pt>
                <c:pt idx="3">
                  <c:v>0.14227912221682537</c:v>
                </c:pt>
                <c:pt idx="4">
                  <c:v>3.1983636363636436E-2</c:v>
                </c:pt>
                <c:pt idx="5">
                  <c:v>5.3944602272727293E-2</c:v>
                </c:pt>
                <c:pt idx="6">
                  <c:v>0.60566348698709049</c:v>
                </c:pt>
              </c:numCache>
            </c:numRef>
          </c:val>
          <c:extLst>
            <c:ext xmlns:c16="http://schemas.microsoft.com/office/drawing/2014/chart" uri="{C3380CC4-5D6E-409C-BE32-E72D297353CC}">
              <c16:uniqueId val="{00000001-D848-4E13-985A-7F0A071D0D7C}"/>
            </c:ext>
          </c:extLst>
        </c:ser>
        <c:ser>
          <c:idx val="2"/>
          <c:order val="2"/>
          <c:tx>
            <c:strRef>
              <c:f>Football!$E$34</c:f>
              <c:strCache>
                <c:ptCount val="1"/>
                <c:pt idx="0">
                  <c:v>Adj High</c:v>
                </c:pt>
              </c:strCache>
            </c:strRef>
          </c:tx>
          <c:spPr>
            <a:solidFill>
              <a:schemeClr val="bg1">
                <a:lumMod val="85000"/>
              </a:schemeClr>
            </a:solidFill>
            <a:ln>
              <a:noFill/>
            </a:ln>
            <a:effectLst/>
          </c:spPr>
          <c:invertIfNegative val="0"/>
          <c:cat>
            <c:strRef>
              <c:f>Football!$B$35:$B$41</c:f>
              <c:strCache>
                <c:ptCount val="7"/>
                <c:pt idx="0">
                  <c:v>Public Comps-LTM EV/EBITDA</c:v>
                </c:pt>
                <c:pt idx="1">
                  <c:v>Public Comps-LTM P/E</c:v>
                </c:pt>
                <c:pt idx="2">
                  <c:v>Public Comps-NTM EV/EBITDA</c:v>
                </c:pt>
                <c:pt idx="3">
                  <c:v>Public Comps-NTM P/E</c:v>
                </c:pt>
                <c:pt idx="4">
                  <c:v>Precent Transactions-LTM EV/EBITDA</c:v>
                </c:pt>
                <c:pt idx="5">
                  <c:v>Precedent Transactions-LTM P/E</c:v>
                </c:pt>
                <c:pt idx="6">
                  <c:v>Discount Cash Flow Analysis</c:v>
                </c:pt>
              </c:strCache>
            </c:strRef>
          </c:cat>
          <c:val>
            <c:numRef>
              <c:f>Football!$E$35:$E$41</c:f>
              <c:numCache>
                <c:formatCode>#,##0.00_);\(#,##0.00\)</c:formatCode>
                <c:ptCount val="7"/>
                <c:pt idx="0">
                  <c:v>3.8398868454545432E-2</c:v>
                </c:pt>
                <c:pt idx="1">
                  <c:v>0.13382667558750005</c:v>
                </c:pt>
                <c:pt idx="2">
                  <c:v>0.14706034457239658</c:v>
                </c:pt>
                <c:pt idx="3">
                  <c:v>0.11427247418438635</c:v>
                </c:pt>
                <c:pt idx="4">
                  <c:v>9.1324704545454549E-2</c:v>
                </c:pt>
                <c:pt idx="5">
                  <c:v>5.0492147727272785E-2</c:v>
                </c:pt>
                <c:pt idx="6">
                  <c:v>2.3922341092622181</c:v>
                </c:pt>
              </c:numCache>
            </c:numRef>
          </c:val>
          <c:extLst>
            <c:ext xmlns:c16="http://schemas.microsoft.com/office/drawing/2014/chart" uri="{C3380CC4-5D6E-409C-BE32-E72D297353CC}">
              <c16:uniqueId val="{00000002-D848-4E13-985A-7F0A071D0D7C}"/>
            </c:ext>
          </c:extLst>
        </c:ser>
        <c:dLbls>
          <c:showLegendKey val="0"/>
          <c:showVal val="0"/>
          <c:showCatName val="0"/>
          <c:showSerName val="0"/>
          <c:showPercent val="0"/>
          <c:showBubbleSize val="0"/>
        </c:dLbls>
        <c:gapWidth val="150"/>
        <c:overlap val="100"/>
        <c:axId val="386409568"/>
        <c:axId val="383978320"/>
      </c:barChart>
      <c:scatterChart>
        <c:scatterStyle val="lineMarker"/>
        <c:varyColors val="0"/>
        <c:ser>
          <c:idx val="3"/>
          <c:order val="3"/>
          <c:tx>
            <c:v>Target Price</c:v>
          </c:tx>
          <c:spPr>
            <a:ln w="12700" cap="rnd">
              <a:solidFill>
                <a:srgbClr val="FA621C"/>
              </a:solidFill>
              <a:prstDash val="sysDot"/>
              <a:round/>
            </a:ln>
            <a:effectLst/>
          </c:spPr>
          <c:marker>
            <c:symbol val="none"/>
          </c:marker>
          <c:xVal>
            <c:numRef>
              <c:f>Football!$G$35:$G$36</c:f>
              <c:numCache>
                <c:formatCode>_("$"* #,##0_);_("$"* \(#,##0\);_("$"* "-"??_);_(@_)</c:formatCode>
                <c:ptCount val="2"/>
              </c:numCache>
            </c:numRef>
          </c:xVal>
          <c:yVal>
            <c:numRef>
              <c:f>Football!$F$35:$F$36</c:f>
              <c:numCache>
                <c:formatCode>General</c:formatCode>
                <c:ptCount val="2"/>
              </c:numCache>
            </c:numRef>
          </c:yVal>
          <c:smooth val="0"/>
          <c:extLst>
            <c:ext xmlns:c16="http://schemas.microsoft.com/office/drawing/2014/chart" uri="{C3380CC4-5D6E-409C-BE32-E72D297353CC}">
              <c16:uniqueId val="{00000003-D848-4E13-985A-7F0A071D0D7C}"/>
            </c:ext>
          </c:extLst>
        </c:ser>
        <c:ser>
          <c:idx val="4"/>
          <c:order val="4"/>
          <c:tx>
            <c:v>Current Price </c:v>
          </c:tx>
          <c:spPr>
            <a:ln w="28575" cap="rnd">
              <a:solidFill>
                <a:schemeClr val="accent3">
                  <a:lumMod val="60000"/>
                  <a:lumOff val="40000"/>
                </a:schemeClr>
              </a:solidFill>
              <a:round/>
            </a:ln>
            <a:effectLst/>
          </c:spPr>
          <c:marker>
            <c:symbol val="none"/>
          </c:marker>
          <c:xVal>
            <c:numRef>
              <c:f>Football!$H$35:$H$36</c:f>
              <c:numCache>
                <c:formatCode>_("$"* #,##0_);_("$"* \(#,##0\);_("$"* "-"??_);_(@_)</c:formatCode>
                <c:ptCount val="2"/>
              </c:numCache>
            </c:numRef>
          </c:xVal>
          <c:yVal>
            <c:numRef>
              <c:f>Football!$F$35:$F$36</c:f>
              <c:numCache>
                <c:formatCode>General</c:formatCode>
                <c:ptCount val="2"/>
              </c:numCache>
            </c:numRef>
          </c:yVal>
          <c:smooth val="0"/>
          <c:extLst>
            <c:ext xmlns:c16="http://schemas.microsoft.com/office/drawing/2014/chart" uri="{C3380CC4-5D6E-409C-BE32-E72D297353CC}">
              <c16:uniqueId val="{00000004-D848-4E13-985A-7F0A071D0D7C}"/>
            </c:ext>
          </c:extLst>
        </c:ser>
        <c:dLbls>
          <c:showLegendKey val="0"/>
          <c:showVal val="0"/>
          <c:showCatName val="0"/>
          <c:showSerName val="0"/>
          <c:showPercent val="0"/>
          <c:showBubbleSize val="0"/>
        </c:dLbls>
        <c:axId val="2062149551"/>
        <c:axId val="2062147327"/>
      </c:scatterChart>
      <c:catAx>
        <c:axId val="386409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383978320"/>
        <c:crosses val="autoZero"/>
        <c:auto val="1"/>
        <c:lblAlgn val="ctr"/>
        <c:lblOffset val="100"/>
        <c:noMultiLvlLbl val="0"/>
      </c:catAx>
      <c:valAx>
        <c:axId val="383978320"/>
        <c:scaling>
          <c:orientation val="minMax"/>
          <c:max val="3"/>
          <c:min val="0.2"/>
        </c:scaling>
        <c:delete val="0"/>
        <c:axPos val="b"/>
        <c:numFmt formatCode="#,##0_);\(#,##0\)" sourceLinked="0"/>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386409568"/>
        <c:crosses val="autoZero"/>
        <c:crossBetween val="between"/>
        <c:majorUnit val="1"/>
        <c:minorUnit val="0.5"/>
      </c:valAx>
      <c:valAx>
        <c:axId val="2062147327"/>
        <c:scaling>
          <c:orientation val="minMax"/>
          <c:max val="4"/>
        </c:scaling>
        <c:delete val="1"/>
        <c:axPos val="r"/>
        <c:numFmt formatCode="General" sourceLinked="1"/>
        <c:majorTickMark val="out"/>
        <c:minorTickMark val="none"/>
        <c:tickLblPos val="nextTo"/>
        <c:crossAx val="2062149551"/>
        <c:crosses val="max"/>
        <c:crossBetween val="midCat"/>
      </c:valAx>
      <c:valAx>
        <c:axId val="2062149551"/>
        <c:scaling>
          <c:orientation val="minMax"/>
        </c:scaling>
        <c:delete val="1"/>
        <c:axPos val="b"/>
        <c:numFmt formatCode="_(&quot;$&quot;* #,##0_);_(&quot;$&quot;* \(#,##0\);_(&quot;$&quot;* &quot;-&quot;??_);_(@_)" sourceLinked="1"/>
        <c:majorTickMark val="out"/>
        <c:minorTickMark val="none"/>
        <c:tickLblPos val="nextTo"/>
        <c:crossAx val="2062147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800">
          <a:latin typeface="+mn-lt"/>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494111</xdr:colOff>
      <xdr:row>2</xdr:row>
      <xdr:rowOff>133034</xdr:rowOff>
    </xdr:from>
    <xdr:to>
      <xdr:col>3</xdr:col>
      <xdr:colOff>476250</xdr:colOff>
      <xdr:row>8</xdr:row>
      <xdr:rowOff>76517</xdr:rowOff>
    </xdr:to>
    <xdr:pic>
      <xdr:nvPicPr>
        <xdr:cNvPr id="3" name="Picture 2" descr="CTOS Liable for Defamation | Of Counsel">
          <a:extLst>
            <a:ext uri="{FF2B5EF4-FFF2-40B4-BE49-F238E27FC236}">
              <a16:creationId xmlns:a16="http://schemas.microsoft.com/office/drawing/2014/main" id="{CE7D9F73-013D-4E65-AFD6-1E32BA3173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6517" y="430690"/>
          <a:ext cx="2065733" cy="804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202408</xdr:colOff>
      <xdr:row>3</xdr:row>
      <xdr:rowOff>148826</xdr:rowOff>
    </xdr:from>
    <xdr:to>
      <xdr:col>15</xdr:col>
      <xdr:colOff>721178</xdr:colOff>
      <xdr:row>25</xdr:row>
      <xdr:rowOff>142875</xdr:rowOff>
    </xdr:to>
    <xdr:graphicFrame macro="">
      <xdr:nvGraphicFramePr>
        <xdr:cNvPr id="4" name="Chart 3">
          <a:extLst>
            <a:ext uri="{FF2B5EF4-FFF2-40B4-BE49-F238E27FC236}">
              <a16:creationId xmlns:a16="http://schemas.microsoft.com/office/drawing/2014/main" id="{B0ED7CD1-6F04-4D2B-B5A0-EB7420BAF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2</xdr:row>
      <xdr:rowOff>0</xdr:rowOff>
    </xdr:from>
    <xdr:to>
      <xdr:col>8</xdr:col>
      <xdr:colOff>8466</xdr:colOff>
      <xdr:row>21</xdr:row>
      <xdr:rowOff>101599</xdr:rowOff>
    </xdr:to>
    <xdr:graphicFrame macro="">
      <xdr:nvGraphicFramePr>
        <xdr:cNvPr id="2" name="Chart 1">
          <a:extLst>
            <a:ext uri="{FF2B5EF4-FFF2-40B4-BE49-F238E27FC236}">
              <a16:creationId xmlns:a16="http://schemas.microsoft.com/office/drawing/2014/main" id="{963E552E-5EA0-4698-810B-3CAD2BF3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shu/Downloads/Telegram%20Desktop/PetroChina%20Model%20caa201806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shu/Desktop/SMIF%20&amp;%20Cognitaire%20Templates/SMIF/SMIF/SMIF%20Initiation%206%20-%20Ctrip.com%20International/Sector%20Head%20Initiation%206%20-%20Ctrip/Ctrip%20Most%20Updated/CTRP%20Model%201108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oshu/Desktop/Past%20SMIF%20Cogni%20Work/SMIF/SMIF/SMIF%20Initiation%206%20-%20Ctrip.com%20International/CTRP%20Finalised/CTRP%20Model%20Finalise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oshu/Downloads/LBO%20+%20M&amp;A%20Model%20vFFF.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joshu/Desktop/Ctrip%20Model%20-%2005082018%20Unbalanced.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james/Box/James%20Working%20Folder/JAG%20(waste%20management)/Deck/202103%20Working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ichellecc/Downloads/07692299%20-%20Qurate%20Retail,%20Inc.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zhao2/Downloads/JT%20Capital%20&amp;%20SG%2039_SMU_Henkel%20AG%20&amp;%20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Financial Statements"/>
      <sheetName val="Consolidated"/>
      <sheetName val="E&amp;P"/>
      <sheetName val="R&amp;C"/>
      <sheetName val="MKTG"/>
      <sheetName val="NG&amp;P"/>
      <sheetName val="D&amp;A"/>
      <sheetName val="Debt"/>
      <sheetName val="Other"/>
      <sheetName val="Analysis"/>
      <sheetName val="CAPM"/>
      <sheetName val="DCF"/>
      <sheetName val="Comps"/>
      <sheetName val="NAV"/>
      <sheetName val="Target Price"/>
      <sheetName val="Ratios"/>
      <sheetName val="Scenarios"/>
    </sheetNames>
    <sheetDataSet>
      <sheetData sheetId="0">
        <row r="24">
          <cell r="G24">
            <v>1.2252000000000001</v>
          </cell>
        </row>
        <row r="31">
          <cell r="C31">
            <v>1.37</v>
          </cell>
        </row>
        <row r="32">
          <cell r="C32">
            <v>183021</v>
          </cell>
        </row>
        <row r="37">
          <cell r="C37">
            <v>0.25</v>
          </cell>
        </row>
      </sheetData>
      <sheetData sheetId="1">
        <row r="8">
          <cell r="B8" t="str">
            <v>Revenue</v>
          </cell>
          <cell r="C8" t="str">
            <v>[RMB millions]</v>
          </cell>
          <cell r="D8">
            <v>2258124</v>
          </cell>
          <cell r="E8">
            <v>2282962</v>
          </cell>
          <cell r="F8">
            <v>1725428</v>
          </cell>
          <cell r="G8">
            <v>1616903</v>
          </cell>
          <cell r="H8">
            <v>2015890</v>
          </cell>
          <cell r="I8">
            <v>1267671.8591356596</v>
          </cell>
          <cell r="J8">
            <v>477841.26306560752</v>
          </cell>
          <cell r="K8">
            <v>512271.3586557167</v>
          </cell>
          <cell r="L8">
            <v>546000.19332359172</v>
          </cell>
          <cell r="M8">
            <v>578347.00748495467</v>
          </cell>
        </row>
        <row r="9">
          <cell r="B9" t="str">
            <v>Purchases, services and other</v>
          </cell>
          <cell r="C9" t="str">
            <v>[RMB millions]</v>
          </cell>
          <cell r="D9">
            <v>-1464805</v>
          </cell>
          <cell r="E9">
            <v>-1486225</v>
          </cell>
          <cell r="F9">
            <v>-1056795</v>
          </cell>
          <cell r="G9">
            <v>-959640</v>
          </cell>
          <cell r="H9">
            <v>-1285716</v>
          </cell>
          <cell r="I9">
            <v>-1285716</v>
          </cell>
          <cell r="J9">
            <v>-1285716</v>
          </cell>
          <cell r="K9">
            <v>-1285716</v>
          </cell>
          <cell r="L9">
            <v>-1285716</v>
          </cell>
          <cell r="M9">
            <v>-1285716</v>
          </cell>
        </row>
        <row r="13">
          <cell r="B13" t="str">
            <v>Gross profit</v>
          </cell>
          <cell r="C13" t="str">
            <v>[RMB millions]</v>
          </cell>
          <cell r="D13">
            <v>604653</v>
          </cell>
          <cell r="E13">
            <v>597210</v>
          </cell>
          <cell r="F13">
            <v>447378</v>
          </cell>
          <cell r="G13">
            <v>420540</v>
          </cell>
          <cell r="H13">
            <v>468915</v>
          </cell>
          <cell r="I13">
            <v>-268084.33445666824</v>
          </cell>
          <cell r="J13">
            <v>-1066225.1236710863</v>
          </cell>
          <cell r="K13">
            <v>-1034387.4321261721</v>
          </cell>
          <cell r="L13">
            <v>-1001601.8585106971</v>
          </cell>
          <cell r="M13">
            <v>-969697.30568804895</v>
          </cell>
        </row>
        <row r="19">
          <cell r="B19" t="str">
            <v>EBITDAX</v>
          </cell>
          <cell r="C19" t="str">
            <v>[RMB millions]</v>
          </cell>
          <cell r="D19">
            <v>377308</v>
          </cell>
          <cell r="E19">
            <v>369360</v>
          </cell>
          <cell r="F19">
            <v>300507</v>
          </cell>
          <cell r="G19">
            <v>297358</v>
          </cell>
          <cell r="H19">
            <v>328981</v>
          </cell>
          <cell r="I19">
            <v>-909978.72018527519</v>
          </cell>
          <cell r="J19">
            <v>-1132923.8575743937</v>
          </cell>
          <cell r="K19">
            <v>-1098947.040440816</v>
          </cell>
          <cell r="L19">
            <v>-1065735.3761755424</v>
          </cell>
          <cell r="M19">
            <v>-1033365.9332406675</v>
          </cell>
        </row>
        <row r="20">
          <cell r="B20" t="str">
            <v>EBITDA</v>
          </cell>
          <cell r="C20" t="str">
            <v>[RMB millions]</v>
          </cell>
          <cell r="D20">
            <v>352007</v>
          </cell>
          <cell r="E20">
            <v>347296</v>
          </cell>
          <cell r="F20">
            <v>282127</v>
          </cell>
          <cell r="G20">
            <v>278782</v>
          </cell>
          <cell r="H20">
            <v>305097</v>
          </cell>
          <cell r="I20">
            <v>-933862.72018527519</v>
          </cell>
          <cell r="J20">
            <v>-1156807.8575743937</v>
          </cell>
          <cell r="K20">
            <v>-1122831.040440816</v>
          </cell>
          <cell r="L20">
            <v>-1089619.3761755424</v>
          </cell>
          <cell r="M20">
            <v>-1057249.9332406675</v>
          </cell>
        </row>
        <row r="22">
          <cell r="B22" t="str">
            <v>Operating profit</v>
          </cell>
          <cell r="C22" t="str">
            <v>[RMB millions]</v>
          </cell>
          <cell r="D22">
            <v>188642</v>
          </cell>
          <cell r="E22">
            <v>169833</v>
          </cell>
          <cell r="F22">
            <v>79252</v>
          </cell>
          <cell r="G22">
            <v>60635</v>
          </cell>
          <cell r="H22">
            <v>67722</v>
          </cell>
          <cell r="I22">
            <v>-1160018.9137776031</v>
          </cell>
          <cell r="J22">
            <v>-1391274.2443110875</v>
          </cell>
          <cell r="K22">
            <v>-1359889.8312227048</v>
          </cell>
          <cell r="L22">
            <v>-1327621.4280098311</v>
          </cell>
          <cell r="M22">
            <v>-1295694.2464136712</v>
          </cell>
        </row>
        <row r="26">
          <cell r="B26" t="str">
            <v>Interest expense</v>
          </cell>
          <cell r="C26" t="str">
            <v>[RMB millions]</v>
          </cell>
          <cell r="D26">
            <v>-23081</v>
          </cell>
          <cell r="E26">
            <v>-23319</v>
          </cell>
          <cell r="F26">
            <v>-24328</v>
          </cell>
          <cell r="G26">
            <v>-23348</v>
          </cell>
          <cell r="H26">
            <v>-22408</v>
          </cell>
          <cell r="I26">
            <v>-20536.208299999998</v>
          </cell>
          <cell r="J26">
            <v>-20784.360399999998</v>
          </cell>
          <cell r="K26">
            <v>-21063.446899999999</v>
          </cell>
          <cell r="L26">
            <v>-22565.013200000001</v>
          </cell>
          <cell r="M26">
            <v>-22815.128199999999</v>
          </cell>
        </row>
        <row r="29">
          <cell r="B29" t="str">
            <v>Profit before tax</v>
          </cell>
          <cell r="C29" t="str">
            <v>[RMB millions]</v>
          </cell>
          <cell r="D29">
            <v>178063</v>
          </cell>
          <cell r="E29">
            <v>156759</v>
          </cell>
          <cell r="F29">
            <v>57815</v>
          </cell>
          <cell r="G29">
            <v>45140</v>
          </cell>
          <cell r="H29">
            <v>53089</v>
          </cell>
          <cell r="I29">
            <v>-1172341.3220776031</v>
          </cell>
          <cell r="J29">
            <v>-1403844.8047110874</v>
          </cell>
          <cell r="K29">
            <v>-1372739.4781227049</v>
          </cell>
          <cell r="L29">
            <v>-1341972.641209831</v>
          </cell>
          <cell r="M29">
            <v>-1310295.5746136711</v>
          </cell>
        </row>
        <row r="32">
          <cell r="B32" t="str">
            <v>Net profit</v>
          </cell>
          <cell r="C32" t="str">
            <v>[RMB millions]</v>
          </cell>
          <cell r="D32">
            <v>142274</v>
          </cell>
          <cell r="E32">
            <v>119028</v>
          </cell>
          <cell r="F32">
            <v>42089</v>
          </cell>
          <cell r="G32">
            <v>29372</v>
          </cell>
          <cell r="H32">
            <v>36793</v>
          </cell>
          <cell r="I32">
            <v>-879256.32207760308</v>
          </cell>
          <cell r="J32">
            <v>-1052883.8047110874</v>
          </cell>
          <cell r="K32">
            <v>-1029554.4781227049</v>
          </cell>
          <cell r="L32">
            <v>-1006479.641209831</v>
          </cell>
          <cell r="M32">
            <v>-982721.57461367105</v>
          </cell>
        </row>
        <row r="33">
          <cell r="B33" t="str">
            <v>Owners of the Company</v>
          </cell>
          <cell r="C33" t="str">
            <v>[RMB millions]</v>
          </cell>
          <cell r="D33">
            <v>129599</v>
          </cell>
          <cell r="E33">
            <v>107172</v>
          </cell>
          <cell r="F33">
            <v>35517</v>
          </cell>
          <cell r="G33">
            <v>7857</v>
          </cell>
          <cell r="H33">
            <v>22798</v>
          </cell>
          <cell r="I33">
            <v>-720769.10665543331</v>
          </cell>
          <cell r="J33">
            <v>-863099.98606595735</v>
          </cell>
          <cell r="K33">
            <v>-843975.80411609227</v>
          </cell>
          <cell r="L33">
            <v>-825060.23971205938</v>
          </cell>
          <cell r="M33">
            <v>-805584.5987568578</v>
          </cell>
        </row>
        <row r="48">
          <cell r="B48" t="str">
            <v>Cash and cash equivalents</v>
          </cell>
          <cell r="C48" t="str">
            <v>[RMB millions]</v>
          </cell>
          <cell r="D48">
            <v>51407</v>
          </cell>
          <cell r="E48">
            <v>73778</v>
          </cell>
          <cell r="F48">
            <v>72773</v>
          </cell>
          <cell r="G48">
            <v>97931</v>
          </cell>
          <cell r="H48">
            <v>122777</v>
          </cell>
          <cell r="I48">
            <v>-330419.89776834846</v>
          </cell>
          <cell r="J48">
            <v>-696017.6236129388</v>
          </cell>
          <cell r="K48">
            <v>-1111310.1543972383</v>
          </cell>
          <cell r="L48">
            <v>-1453783.6897963784</v>
          </cell>
          <cell r="M48">
            <v>-1845472.3119523455</v>
          </cell>
        </row>
        <row r="49">
          <cell r="B49" t="str">
            <v>Accounts receivable</v>
          </cell>
          <cell r="C49" t="str">
            <v>[RMB millions]</v>
          </cell>
          <cell r="D49">
            <v>64027</v>
          </cell>
          <cell r="E49">
            <v>53104</v>
          </cell>
          <cell r="F49">
            <v>52262</v>
          </cell>
          <cell r="G49">
            <v>47315</v>
          </cell>
          <cell r="H49">
            <v>53143</v>
          </cell>
          <cell r="I49">
            <v>17436.054942438685</v>
          </cell>
          <cell r="J49">
            <v>9168.2942167096626</v>
          </cell>
          <cell r="K49">
            <v>19352.989195427952</v>
          </cell>
          <cell r="L49">
            <v>11046.184980011389</v>
          </cell>
          <cell r="M49">
            <v>21153.934414377843</v>
          </cell>
        </row>
        <row r="52">
          <cell r="B52" t="str">
            <v>Notes receivable</v>
          </cell>
          <cell r="C52" t="str">
            <v>[RMB millions]</v>
          </cell>
          <cell r="D52">
            <v>14360</v>
          </cell>
          <cell r="E52">
            <v>12827</v>
          </cell>
          <cell r="F52">
            <v>8233</v>
          </cell>
          <cell r="G52">
            <v>11285</v>
          </cell>
          <cell r="H52">
            <v>19215</v>
          </cell>
          <cell r="I52">
            <v>19215</v>
          </cell>
          <cell r="J52">
            <v>19215</v>
          </cell>
          <cell r="K52">
            <v>19215</v>
          </cell>
          <cell r="L52">
            <v>19215</v>
          </cell>
          <cell r="M52">
            <v>19215</v>
          </cell>
        </row>
        <row r="67">
          <cell r="B67" t="str">
            <v>Total current assets</v>
          </cell>
          <cell r="C67" t="str">
            <v>[RMB millions]</v>
          </cell>
          <cell r="D67">
            <v>430953</v>
          </cell>
          <cell r="E67">
            <v>391308</v>
          </cell>
          <cell r="F67">
            <v>349344</v>
          </cell>
          <cell r="G67">
            <v>381665</v>
          </cell>
          <cell r="H67">
            <v>425162</v>
          </cell>
          <cell r="I67">
            <v>-6196.9343292726553</v>
          </cell>
          <cell r="J67">
            <v>-437607.32939622912</v>
          </cell>
          <cell r="K67">
            <v>-785170.25670517329</v>
          </cell>
          <cell r="L67">
            <v>-1193495.5048163671</v>
          </cell>
          <cell r="M67">
            <v>-1517531.4690413305</v>
          </cell>
        </row>
        <row r="78">
          <cell r="B78" t="str">
            <v>Intangible and other non-current assets</v>
          </cell>
          <cell r="C78" t="str">
            <v>[RMB millions]</v>
          </cell>
          <cell r="D78">
            <v>67270</v>
          </cell>
          <cell r="E78">
            <v>62962</v>
          </cell>
          <cell r="F78">
            <v>98272</v>
          </cell>
          <cell r="G78">
            <v>102750</v>
          </cell>
          <cell r="H78">
            <v>92941</v>
          </cell>
          <cell r="I78">
            <v>92434.599999999991</v>
          </cell>
          <cell r="J78">
            <v>91928.199999999983</v>
          </cell>
          <cell r="K78">
            <v>91421.799999999974</v>
          </cell>
          <cell r="L78">
            <v>90915.399999999965</v>
          </cell>
          <cell r="M78">
            <v>90408.999999999956</v>
          </cell>
        </row>
        <row r="83">
          <cell r="B83" t="str">
            <v>Total assets</v>
          </cell>
          <cell r="C83" t="str">
            <v>[RMB millions]</v>
          </cell>
          <cell r="D83">
            <v>2342110</v>
          </cell>
          <cell r="E83">
            <v>2405473</v>
          </cell>
          <cell r="F83">
            <v>2393844</v>
          </cell>
          <cell r="G83">
            <v>2396651</v>
          </cell>
          <cell r="H83">
            <v>2404612</v>
          </cell>
          <cell r="I83">
            <v>1957169.3646187054</v>
          </cell>
          <cell r="J83">
            <v>1341934.9302662197</v>
          </cell>
          <cell r="K83">
            <v>811828.30906011956</v>
          </cell>
          <cell r="L83">
            <v>222116.16463332507</v>
          </cell>
          <cell r="M83">
            <v>-282232.35964280623</v>
          </cell>
        </row>
        <row r="98">
          <cell r="B98" t="str">
            <v>Short-term borrowings</v>
          </cell>
          <cell r="C98" t="str">
            <v>[RMB millions]</v>
          </cell>
          <cell r="D98">
            <v>192767</v>
          </cell>
          <cell r="E98">
            <v>169128</v>
          </cell>
          <cell r="F98">
            <v>106226</v>
          </cell>
          <cell r="G98">
            <v>143384</v>
          </cell>
          <cell r="H98">
            <v>175417</v>
          </cell>
          <cell r="I98">
            <v>153681</v>
          </cell>
          <cell r="J98">
            <v>168910</v>
          </cell>
          <cell r="K98">
            <v>153313</v>
          </cell>
          <cell r="L98">
            <v>133739</v>
          </cell>
          <cell r="M98">
            <v>105028.8</v>
          </cell>
        </row>
        <row r="99">
          <cell r="B99" t="str">
            <v>Total current liabilities</v>
          </cell>
          <cell r="C99" t="str">
            <v>[RMB millions]</v>
          </cell>
          <cell r="D99">
            <v>645489</v>
          </cell>
          <cell r="E99">
            <v>579829</v>
          </cell>
          <cell r="F99">
            <v>471407</v>
          </cell>
          <cell r="G99">
            <v>499263</v>
          </cell>
          <cell r="H99">
            <v>576667</v>
          </cell>
          <cell r="I99">
            <v>591079.34176138707</v>
          </cell>
          <cell r="J99">
            <v>570160</v>
          </cell>
          <cell r="K99">
            <v>590711.34176138707</v>
          </cell>
          <cell r="L99">
            <v>534989</v>
          </cell>
          <cell r="M99">
            <v>542427.14176138712</v>
          </cell>
        </row>
        <row r="102">
          <cell r="B102" t="str">
            <v>Long-term borrowings</v>
          </cell>
          <cell r="C102" t="str">
            <v>[RMB millions]</v>
          </cell>
          <cell r="D102">
            <v>302862</v>
          </cell>
          <cell r="E102">
            <v>370301</v>
          </cell>
          <cell r="F102">
            <v>434475</v>
          </cell>
          <cell r="G102">
            <v>372887</v>
          </cell>
          <cell r="H102">
            <v>289858</v>
          </cell>
          <cell r="I102">
            <v>311594</v>
          </cell>
          <cell r="J102">
            <v>296365</v>
          </cell>
          <cell r="K102">
            <v>311962</v>
          </cell>
          <cell r="L102">
            <v>331535.99999999994</v>
          </cell>
          <cell r="M102">
            <v>360246.2</v>
          </cell>
        </row>
        <row r="108">
          <cell r="B108" t="str">
            <v>Total liabilities</v>
          </cell>
          <cell r="C108" t="str">
            <v>[RMB millions]</v>
          </cell>
          <cell r="D108">
            <v>1072175</v>
          </cell>
          <cell r="E108">
            <v>1087692</v>
          </cell>
          <cell r="F108">
            <v>1049810</v>
          </cell>
          <cell r="G108">
            <v>1023916</v>
          </cell>
          <cell r="H108">
            <v>1023293</v>
          </cell>
          <cell r="I108">
            <v>1059441.341761387</v>
          </cell>
          <cell r="J108">
            <v>1023293</v>
          </cell>
          <cell r="K108">
            <v>1059441.341761387</v>
          </cell>
          <cell r="L108">
            <v>1023293</v>
          </cell>
          <cell r="M108">
            <v>1059441.3417613872</v>
          </cell>
        </row>
        <row r="116">
          <cell r="B116" t="str">
            <v>Total equity attributable to owners of the Company</v>
          </cell>
          <cell r="C116" t="str">
            <v>[RMB millions]</v>
          </cell>
          <cell r="D116">
            <v>1132735</v>
          </cell>
          <cell r="E116">
            <v>1175894</v>
          </cell>
          <cell r="F116">
            <v>1179716</v>
          </cell>
          <cell r="G116">
            <v>1189024</v>
          </cell>
          <cell r="H116">
            <v>1193520</v>
          </cell>
          <cell r="I116">
            <v>797096.9913395117</v>
          </cell>
          <cell r="J116">
            <v>322391.99900323519</v>
          </cell>
          <cell r="K116">
            <v>-141794.69326061569</v>
          </cell>
          <cell r="L116">
            <v>-595577.82510224846</v>
          </cell>
          <cell r="M116">
            <v>-1038649.3544185204</v>
          </cell>
        </row>
        <row r="118">
          <cell r="B118" t="str">
            <v>Total equity</v>
          </cell>
          <cell r="C118" t="str">
            <v>[RMB millions]</v>
          </cell>
          <cell r="D118">
            <v>1269935</v>
          </cell>
          <cell r="E118">
            <v>1317781</v>
          </cell>
          <cell r="F118">
            <v>1344034</v>
          </cell>
          <cell r="G118">
            <v>1372735</v>
          </cell>
          <cell r="H118">
            <v>1381319</v>
          </cell>
          <cell r="I118">
            <v>897728.02285731828</v>
          </cell>
          <cell r="J118">
            <v>318641.9302662203</v>
          </cell>
          <cell r="K118">
            <v>-247613.03270126751</v>
          </cell>
          <cell r="L118">
            <v>-801176.8353666747</v>
          </cell>
          <cell r="M118">
            <v>-1341673.7014041939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6">
          <cell r="F26">
            <v>1.0323368850031092</v>
          </cell>
        </row>
        <row r="27">
          <cell r="D27">
            <v>2.8500000000000001E-2</v>
          </cell>
          <cell r="F27">
            <v>9.6065652456534603E-2</v>
          </cell>
          <cell r="I27">
            <v>9.3949228287848213E-2</v>
          </cell>
        </row>
      </sheetData>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lide"/>
      <sheetName val="3 Statements"/>
      <sheetName val="Analysis"/>
      <sheetName val="Revenue"/>
      <sheetName val="Costs"/>
      <sheetName val="PP&amp;E"/>
      <sheetName val="Debt"/>
      <sheetName val="Trading Comparables"/>
      <sheetName val="Historical Valuations"/>
      <sheetName val="Transaction Comparables"/>
      <sheetName val="CAPM"/>
      <sheetName val="DCF"/>
      <sheetName val="Football"/>
    </sheetNames>
    <sheetDataSet>
      <sheetData sheetId="0"/>
      <sheetData sheetId="1"/>
      <sheetData sheetId="2"/>
      <sheetData sheetId="3"/>
      <sheetData sheetId="4"/>
      <sheetData sheetId="5"/>
      <sheetData sheetId="6"/>
      <sheetData sheetId="7"/>
      <sheetData sheetId="8"/>
      <sheetData sheetId="9"/>
      <sheetData sheetId="10"/>
      <sheetData sheetId="11">
        <row r="19">
          <cell r="F19">
            <v>8.3795937936326295E-2</v>
          </cell>
        </row>
        <row r="20">
          <cell r="F20">
            <v>0.01</v>
          </cell>
        </row>
      </sheetData>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lide"/>
      <sheetName val="Financial Statements"/>
      <sheetName val="Analysis"/>
      <sheetName val="Revenue"/>
      <sheetName val="Costs"/>
      <sheetName val="PP&amp;E"/>
      <sheetName val="Debt"/>
      <sheetName val="Trading Comparables"/>
      <sheetName val="Historical Valuations"/>
      <sheetName val="Transaction Comparables"/>
      <sheetName val="CAPM"/>
      <sheetName val="DCF"/>
      <sheetName val="Football"/>
    </sheetNames>
    <sheetDataSet>
      <sheetData sheetId="0"/>
      <sheetData sheetId="1"/>
      <sheetData sheetId="2"/>
      <sheetData sheetId="3"/>
      <sheetData sheetId="4"/>
      <sheetData sheetId="5"/>
      <sheetData sheetId="6"/>
      <sheetData sheetId="7"/>
      <sheetData sheetId="8"/>
      <sheetData sheetId="9"/>
      <sheetData sheetId="10"/>
      <sheetData sheetId="11">
        <row r="19">
          <cell r="F19">
            <v>8.3818691727749903E-2</v>
          </cell>
        </row>
        <row r="20">
          <cell r="F20">
            <v>0.01</v>
          </cell>
        </row>
      </sheetData>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 LBO + M&amp;A (MergerCo)"/>
      <sheetName val="Cover - LBO (Standalone)"/>
      <sheetName val="M&amp;A Output"/>
      <sheetName val="Consol Returns - MergerCo"/>
      <sheetName val="Exit - Merger Co Sale"/>
      <sheetName val="Exit - Merger Co IPO"/>
      <sheetName val="MergerCo Financials (S$)"/>
      <sheetName val="Bolt-on SYHC Financials S$"/>
      <sheetName val="M&amp;A Adjustments"/>
      <sheetName val="FINANCIAL INFO"/>
      <sheetName val="Consol Returns - CSSC"/>
      <sheetName val="Exit - Dividend Recap"/>
      <sheetName val="Exit - IPO"/>
      <sheetName val="CSSC Financials (S$)"/>
      <sheetName val="CSSC Financials (CNY)"/>
      <sheetName val="Revenue"/>
      <sheetName val="Cost"/>
      <sheetName val="Scenario"/>
      <sheetName val="P&amp;L by Scenario"/>
      <sheetName val="Football"/>
      <sheetName val="Preliminary Valuation"/>
      <sheetName val="Comps"/>
      <sheetName val="Historical Valuation"/>
      <sheetName val="MKT Data"/>
      <sheetName val="WACC"/>
      <sheetName val="Attribution Analysis"/>
      <sheetName val="Returns"/>
      <sheetName val="OUTPUT"/>
    </sheetNames>
    <sheetDataSet>
      <sheetData sheetId="0"/>
      <sheetData sheetId="1">
        <row r="41">
          <cell r="F41">
            <v>546752.31999999995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14">
          <cell r="Q14">
            <v>1050.5271190879953</v>
          </cell>
        </row>
      </sheetData>
      <sheetData sheetId="21"/>
      <sheetData sheetId="22"/>
      <sheetData sheetId="23">
        <row r="4">
          <cell r="C4">
            <v>2.6774765692882174E-2</v>
          </cell>
        </row>
      </sheetData>
      <sheetData sheetId="24">
        <row r="26">
          <cell r="E26">
            <v>0.14419586307895338</v>
          </cell>
        </row>
        <row r="37">
          <cell r="E37">
            <v>0.12664534358210514</v>
          </cell>
        </row>
      </sheetData>
      <sheetData sheetId="25"/>
      <sheetData sheetId="26"/>
      <sheetData sheetId="2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Financial Analysis"/>
      <sheetName val="3 Statements"/>
      <sheetName val="PP&amp;E"/>
      <sheetName val="Revenue"/>
      <sheetName val="Expenses"/>
      <sheetName val="Debt"/>
      <sheetName val="DuPont Analysis"/>
      <sheetName val="CAPM"/>
      <sheetName val="DCF"/>
      <sheetName val="Transaction Comps"/>
      <sheetName val="Trading Comps"/>
      <sheetName val="Football Field"/>
      <sheetName val="Ratio Band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sheetName val="_CIQHiddenCacheSheet"/>
      <sheetName val="Workings"/>
      <sheetName val="Transaction"/>
    </sheetNames>
    <sheetDataSet>
      <sheetData sheetId="0"/>
      <sheetData sheetId="1"/>
      <sheetData sheetId="2">
        <row r="82">
          <cell r="C82" t="str">
            <v>Ng, Aik Kee</v>
          </cell>
          <cell r="H82">
            <v>12.186159999999999</v>
          </cell>
        </row>
        <row r="83">
          <cell r="C83" t="str">
            <v>Ng, Meow Giak</v>
          </cell>
          <cell r="H83">
            <v>8.2285000000000004</v>
          </cell>
        </row>
        <row r="84">
          <cell r="C84" t="str">
            <v>NKK Capital Sdn. Bhd.</v>
          </cell>
          <cell r="H84">
            <v>7.1286300000000002</v>
          </cell>
        </row>
        <row r="85">
          <cell r="C85" t="str">
            <v>Tan, Siew Ching</v>
          </cell>
          <cell r="H85">
            <v>7.0974899999999996</v>
          </cell>
        </row>
        <row r="86">
          <cell r="C86" t="str">
            <v>Ng, Yaw Long</v>
          </cell>
          <cell r="H86">
            <v>6.3639200000000002</v>
          </cell>
        </row>
        <row r="87">
          <cell r="C87" t="str">
            <v xml:space="preserve">Lee, Seng Thye </v>
          </cell>
          <cell r="H87">
            <v>3.9577900000000001</v>
          </cell>
        </row>
        <row r="88">
          <cell r="C88" t="str">
            <v xml:space="preserve">Chan, Ah Kien </v>
          </cell>
          <cell r="H88">
            <v>2.91378</v>
          </cell>
        </row>
        <row r="89">
          <cell r="C89" t="str">
            <v xml:space="preserve">Leong, Yee Keong </v>
          </cell>
          <cell r="H89">
            <v>2.5230600000000001</v>
          </cell>
        </row>
        <row r="90">
          <cell r="C90" t="str">
            <v xml:space="preserve">Ong, Say Kiat </v>
          </cell>
          <cell r="H90">
            <v>2.1914099999999999</v>
          </cell>
        </row>
        <row r="91">
          <cell r="C91" t="str">
            <v xml:space="preserve">Willie, Lim </v>
          </cell>
          <cell r="H91">
            <v>2.1423899999999998</v>
          </cell>
        </row>
        <row r="92">
          <cell r="C92" t="str">
            <v>Lee, Fu-Chien</v>
          </cell>
          <cell r="H92">
            <v>1.9602200000000001</v>
          </cell>
        </row>
        <row r="93">
          <cell r="C93" t="str">
            <v xml:space="preserve">Ding, JianPing </v>
          </cell>
          <cell r="H93">
            <v>1.5918000000000001</v>
          </cell>
        </row>
        <row r="94">
          <cell r="C94" t="str">
            <v xml:space="preserve">Foo, Wen Pok </v>
          </cell>
          <cell r="H94">
            <v>1.4554199999999999</v>
          </cell>
        </row>
        <row r="95">
          <cell r="C95" t="str">
            <v xml:space="preserve">S., Subramanian </v>
          </cell>
          <cell r="H95">
            <v>0.98036999999999996</v>
          </cell>
        </row>
        <row r="96">
          <cell r="C96" t="str">
            <v xml:space="preserve">Teoh, Zin Yoong </v>
          </cell>
          <cell r="H96">
            <v>0.74517999999999995</v>
          </cell>
        </row>
        <row r="97">
          <cell r="C97" t="str">
            <v xml:space="preserve">Wong, Kim Lian </v>
          </cell>
          <cell r="H97">
            <v>0.72189000000000003</v>
          </cell>
        </row>
        <row r="98">
          <cell r="C98" t="str">
            <v xml:space="preserve">Wee, Seng Huat </v>
          </cell>
          <cell r="H98">
            <v>0.48394999999999999</v>
          </cell>
        </row>
        <row r="99">
          <cell r="C99" t="str">
            <v>OCBC Securities Private Limited, Securities Arm</v>
          </cell>
          <cell r="H99">
            <v>0.33999000000000001</v>
          </cell>
        </row>
        <row r="100">
          <cell r="C100" t="str">
            <v xml:space="preserve">Lee, Swong-Koi </v>
          </cell>
          <cell r="H100">
            <v>0.29341</v>
          </cell>
        </row>
        <row r="101">
          <cell r="C101" t="str">
            <v xml:space="preserve">Foo, Fook Min </v>
          </cell>
          <cell r="H101">
            <v>0.28911999999999999</v>
          </cell>
        </row>
        <row r="102">
          <cell r="C102" t="str">
            <v xml:space="preserve">Sin, Bee Lean </v>
          </cell>
          <cell r="H102">
            <v>0.27944000000000002</v>
          </cell>
        </row>
        <row r="103">
          <cell r="C103" t="str">
            <v xml:space="preserve">Lim, Eng Hock </v>
          </cell>
          <cell r="H103">
            <v>0.27645999999999998</v>
          </cell>
        </row>
        <row r="104">
          <cell r="C104" t="str">
            <v xml:space="preserve">Lee, Mee Yoke </v>
          </cell>
          <cell r="H104">
            <v>0.23677000000000001</v>
          </cell>
        </row>
      </sheetData>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9">
          <cell r="B9">
            <v>38841</v>
          </cell>
          <cell r="E9">
            <v>40812</v>
          </cell>
          <cell r="H9">
            <v>41927</v>
          </cell>
          <cell r="K9">
            <v>43243</v>
          </cell>
        </row>
        <row r="10">
          <cell r="B10">
            <v>38842</v>
          </cell>
          <cell r="E10">
            <v>40813</v>
          </cell>
          <cell r="H10">
            <v>41928</v>
          </cell>
          <cell r="K10">
            <v>43244</v>
          </cell>
        </row>
        <row r="11">
          <cell r="B11">
            <v>38845</v>
          </cell>
          <cell r="E11">
            <v>40814</v>
          </cell>
          <cell r="H11">
            <v>41929</v>
          </cell>
          <cell r="K11">
            <v>43245</v>
          </cell>
        </row>
        <row r="12">
          <cell r="B12">
            <v>38846</v>
          </cell>
          <cell r="E12">
            <v>40815</v>
          </cell>
          <cell r="H12">
            <v>41932</v>
          </cell>
          <cell r="K12">
            <v>43249</v>
          </cell>
        </row>
        <row r="13">
          <cell r="B13">
            <v>38847</v>
          </cell>
          <cell r="E13">
            <v>40816</v>
          </cell>
          <cell r="H13">
            <v>41933</v>
          </cell>
          <cell r="K13">
            <v>43250</v>
          </cell>
        </row>
        <row r="14">
          <cell r="B14">
            <v>38848</v>
          </cell>
          <cell r="E14">
            <v>40819</v>
          </cell>
          <cell r="H14">
            <v>41934</v>
          </cell>
          <cell r="K14">
            <v>43251</v>
          </cell>
        </row>
        <row r="15">
          <cell r="B15">
            <v>38849</v>
          </cell>
          <cell r="E15">
            <v>40820</v>
          </cell>
          <cell r="H15">
            <v>41935</v>
          </cell>
          <cell r="K15">
            <v>43252</v>
          </cell>
        </row>
        <row r="16">
          <cell r="B16">
            <v>38852</v>
          </cell>
          <cell r="E16">
            <v>40821</v>
          </cell>
          <cell r="H16">
            <v>41936</v>
          </cell>
          <cell r="K16">
            <v>43255</v>
          </cell>
        </row>
        <row r="17">
          <cell r="B17">
            <v>38853</v>
          </cell>
          <cell r="E17">
            <v>40822</v>
          </cell>
          <cell r="H17">
            <v>41939</v>
          </cell>
          <cell r="K17">
            <v>43256</v>
          </cell>
        </row>
        <row r="18">
          <cell r="B18">
            <v>38854</v>
          </cell>
          <cell r="E18">
            <v>40823</v>
          </cell>
          <cell r="H18">
            <v>41940</v>
          </cell>
          <cell r="K18">
            <v>43257</v>
          </cell>
        </row>
        <row r="19">
          <cell r="B19">
            <v>38855</v>
          </cell>
          <cell r="E19">
            <v>40826</v>
          </cell>
          <cell r="H19">
            <v>41941</v>
          </cell>
          <cell r="K19">
            <v>43258</v>
          </cell>
        </row>
        <row r="20">
          <cell r="B20">
            <v>38856</v>
          </cell>
          <cell r="E20">
            <v>40827</v>
          </cell>
          <cell r="H20">
            <v>41942</v>
          </cell>
          <cell r="K20">
            <v>43259</v>
          </cell>
        </row>
        <row r="21">
          <cell r="B21">
            <v>38859</v>
          </cell>
          <cell r="E21">
            <v>40828</v>
          </cell>
          <cell r="H21">
            <v>41943</v>
          </cell>
          <cell r="K21">
            <v>43262</v>
          </cell>
        </row>
        <row r="22">
          <cell r="B22">
            <v>38860</v>
          </cell>
          <cell r="E22">
            <v>40829</v>
          </cell>
          <cell r="H22">
            <v>41946</v>
          </cell>
          <cell r="K22">
            <v>43263</v>
          </cell>
        </row>
        <row r="23">
          <cell r="B23">
            <v>38861</v>
          </cell>
          <cell r="E23">
            <v>40830</v>
          </cell>
          <cell r="H23">
            <v>41947</v>
          </cell>
          <cell r="K23">
            <v>43264</v>
          </cell>
        </row>
        <row r="24">
          <cell r="B24">
            <v>38862</v>
          </cell>
          <cell r="E24">
            <v>40833</v>
          </cell>
          <cell r="H24">
            <v>41948</v>
          </cell>
          <cell r="K24">
            <v>43265</v>
          </cell>
        </row>
        <row r="25">
          <cell r="B25">
            <v>38863</v>
          </cell>
          <cell r="E25">
            <v>40834</v>
          </cell>
          <cell r="H25">
            <v>41949</v>
          </cell>
          <cell r="K25">
            <v>43266</v>
          </cell>
        </row>
        <row r="26">
          <cell r="B26">
            <v>38867</v>
          </cell>
          <cell r="E26">
            <v>40835</v>
          </cell>
          <cell r="H26">
            <v>41950</v>
          </cell>
          <cell r="K26">
            <v>43269</v>
          </cell>
        </row>
        <row r="27">
          <cell r="B27">
            <v>38868</v>
          </cell>
          <cell r="E27">
            <v>40836</v>
          </cell>
          <cell r="H27">
            <v>41953</v>
          </cell>
          <cell r="K27">
            <v>43270</v>
          </cell>
        </row>
        <row r="28">
          <cell r="B28">
            <v>38869</v>
          </cell>
          <cell r="E28">
            <v>40837</v>
          </cell>
          <cell r="H28">
            <v>41954</v>
          </cell>
          <cell r="K28">
            <v>43271</v>
          </cell>
        </row>
        <row r="29">
          <cell r="B29">
            <v>38870</v>
          </cell>
          <cell r="E29">
            <v>40840</v>
          </cell>
          <cell r="H29">
            <v>41955</v>
          </cell>
          <cell r="K29">
            <v>43272</v>
          </cell>
        </row>
        <row r="30">
          <cell r="B30">
            <v>38873</v>
          </cell>
          <cell r="E30">
            <v>40841</v>
          </cell>
          <cell r="H30">
            <v>41956</v>
          </cell>
          <cell r="K30">
            <v>43273</v>
          </cell>
        </row>
        <row r="31">
          <cell r="B31">
            <v>38874</v>
          </cell>
          <cell r="E31">
            <v>40842</v>
          </cell>
          <cell r="H31">
            <v>41957</v>
          </cell>
          <cell r="K31">
            <v>43276</v>
          </cell>
        </row>
        <row r="32">
          <cell r="B32">
            <v>38875</v>
          </cell>
          <cell r="E32">
            <v>40843</v>
          </cell>
          <cell r="H32">
            <v>41960</v>
          </cell>
          <cell r="K32">
            <v>43277</v>
          </cell>
        </row>
        <row r="33">
          <cell r="B33">
            <v>38876</v>
          </cell>
          <cell r="E33">
            <v>40844</v>
          </cell>
          <cell r="H33">
            <v>41961</v>
          </cell>
          <cell r="K33">
            <v>43278</v>
          </cell>
        </row>
        <row r="34">
          <cell r="B34">
            <v>38877</v>
          </cell>
          <cell r="E34">
            <v>40847</v>
          </cell>
          <cell r="H34">
            <v>41962</v>
          </cell>
          <cell r="K34">
            <v>43279</v>
          </cell>
        </row>
        <row r="35">
          <cell r="B35">
            <v>38880</v>
          </cell>
          <cell r="E35">
            <v>40848</v>
          </cell>
          <cell r="H35">
            <v>41963</v>
          </cell>
          <cell r="K35">
            <v>43280</v>
          </cell>
        </row>
        <row r="36">
          <cell r="B36">
            <v>38881</v>
          </cell>
          <cell r="E36">
            <v>40849</v>
          </cell>
          <cell r="H36">
            <v>41964</v>
          </cell>
          <cell r="K36">
            <v>43283</v>
          </cell>
        </row>
        <row r="37">
          <cell r="B37">
            <v>38882</v>
          </cell>
          <cell r="E37">
            <v>40850</v>
          </cell>
          <cell r="H37">
            <v>41967</v>
          </cell>
          <cell r="K37">
            <v>43284</v>
          </cell>
        </row>
        <row r="38">
          <cell r="B38">
            <v>38883</v>
          </cell>
          <cell r="E38">
            <v>40851</v>
          </cell>
          <cell r="H38">
            <v>41968</v>
          </cell>
          <cell r="K38">
            <v>43286</v>
          </cell>
        </row>
        <row r="39">
          <cell r="B39">
            <v>38884</v>
          </cell>
          <cell r="E39">
            <v>40854</v>
          </cell>
          <cell r="H39">
            <v>41969</v>
          </cell>
          <cell r="K39">
            <v>43287</v>
          </cell>
        </row>
        <row r="40">
          <cell r="B40">
            <v>38887</v>
          </cell>
          <cell r="E40">
            <v>40855</v>
          </cell>
          <cell r="H40">
            <v>41971</v>
          </cell>
          <cell r="K40">
            <v>43290</v>
          </cell>
        </row>
        <row r="41">
          <cell r="B41">
            <v>38888</v>
          </cell>
          <cell r="E41">
            <v>40856</v>
          </cell>
          <cell r="H41">
            <v>41974</v>
          </cell>
          <cell r="K41">
            <v>43291</v>
          </cell>
        </row>
        <row r="42">
          <cell r="B42">
            <v>38889</v>
          </cell>
          <cell r="E42">
            <v>40857</v>
          </cell>
          <cell r="H42">
            <v>41975</v>
          </cell>
          <cell r="K42">
            <v>43292</v>
          </cell>
        </row>
        <row r="43">
          <cell r="B43">
            <v>38890</v>
          </cell>
          <cell r="E43">
            <v>40858</v>
          </cell>
          <cell r="H43">
            <v>41976</v>
          </cell>
          <cell r="K43">
            <v>43293</v>
          </cell>
        </row>
        <row r="44">
          <cell r="B44">
            <v>38891</v>
          </cell>
          <cell r="E44">
            <v>40861</v>
          </cell>
          <cell r="H44">
            <v>41977</v>
          </cell>
          <cell r="K44">
            <v>43294</v>
          </cell>
        </row>
        <row r="45">
          <cell r="B45">
            <v>38894</v>
          </cell>
          <cell r="E45">
            <v>40862</v>
          </cell>
          <cell r="H45">
            <v>41978</v>
          </cell>
          <cell r="K45">
            <v>43297</v>
          </cell>
        </row>
        <row r="46">
          <cell r="B46">
            <v>38895</v>
          </cell>
          <cell r="E46">
            <v>40863</v>
          </cell>
          <cell r="H46">
            <v>41981</v>
          </cell>
          <cell r="K46">
            <v>43298</v>
          </cell>
        </row>
        <row r="47">
          <cell r="B47">
            <v>38896</v>
          </cell>
          <cell r="E47">
            <v>40864</v>
          </cell>
          <cell r="H47">
            <v>41982</v>
          </cell>
          <cell r="K47">
            <v>43299</v>
          </cell>
        </row>
        <row r="48">
          <cell r="B48">
            <v>38897</v>
          </cell>
          <cell r="E48">
            <v>40865</v>
          </cell>
          <cell r="H48">
            <v>41983</v>
          </cell>
          <cell r="K48">
            <v>43300</v>
          </cell>
        </row>
        <row r="49">
          <cell r="B49">
            <v>38898</v>
          </cell>
          <cell r="E49">
            <v>40868</v>
          </cell>
          <cell r="H49">
            <v>41984</v>
          </cell>
          <cell r="K49">
            <v>43301</v>
          </cell>
        </row>
        <row r="50">
          <cell r="B50">
            <v>38901</v>
          </cell>
          <cell r="E50">
            <v>40869</v>
          </cell>
          <cell r="H50">
            <v>41985</v>
          </cell>
          <cell r="K50">
            <v>43304</v>
          </cell>
        </row>
        <row r="51">
          <cell r="B51">
            <v>38903</v>
          </cell>
          <cell r="E51">
            <v>40870</v>
          </cell>
          <cell r="H51">
            <v>41988</v>
          </cell>
          <cell r="K51">
            <v>43305</v>
          </cell>
        </row>
        <row r="52">
          <cell r="B52">
            <v>38904</v>
          </cell>
          <cell r="E52">
            <v>40872</v>
          </cell>
          <cell r="H52">
            <v>41989</v>
          </cell>
          <cell r="K52">
            <v>43306</v>
          </cell>
        </row>
        <row r="53">
          <cell r="B53">
            <v>38905</v>
          </cell>
          <cell r="E53">
            <v>40875</v>
          </cell>
          <cell r="H53">
            <v>41990</v>
          </cell>
          <cell r="K53">
            <v>43307</v>
          </cell>
        </row>
        <row r="54">
          <cell r="B54">
            <v>38908</v>
          </cell>
          <cell r="E54">
            <v>40876</v>
          </cell>
          <cell r="H54">
            <v>41991</v>
          </cell>
          <cell r="K54">
            <v>43308</v>
          </cell>
        </row>
        <row r="55">
          <cell r="B55">
            <v>38909</v>
          </cell>
          <cell r="E55">
            <v>40877</v>
          </cell>
          <cell r="H55">
            <v>41992</v>
          </cell>
          <cell r="K55">
            <v>43311</v>
          </cell>
        </row>
        <row r="56">
          <cell r="B56">
            <v>38910</v>
          </cell>
          <cell r="E56">
            <v>40878</v>
          </cell>
          <cell r="H56">
            <v>41995</v>
          </cell>
          <cell r="K56">
            <v>43312</v>
          </cell>
        </row>
        <row r="57">
          <cell r="B57">
            <v>38911</v>
          </cell>
          <cell r="E57">
            <v>40879</v>
          </cell>
          <cell r="H57">
            <v>41996</v>
          </cell>
          <cell r="K57">
            <v>43313</v>
          </cell>
        </row>
        <row r="58">
          <cell r="B58">
            <v>38912</v>
          </cell>
          <cell r="E58">
            <v>40882</v>
          </cell>
          <cell r="H58">
            <v>41997</v>
          </cell>
          <cell r="K58">
            <v>43314</v>
          </cell>
        </row>
        <row r="59">
          <cell r="B59">
            <v>38915</v>
          </cell>
          <cell r="E59">
            <v>40883</v>
          </cell>
          <cell r="H59">
            <v>41999</v>
          </cell>
          <cell r="K59">
            <v>43315</v>
          </cell>
        </row>
        <row r="60">
          <cell r="B60">
            <v>38916</v>
          </cell>
          <cell r="E60">
            <v>40884</v>
          </cell>
          <cell r="H60">
            <v>42002</v>
          </cell>
          <cell r="K60">
            <v>43318</v>
          </cell>
        </row>
        <row r="61">
          <cell r="B61">
            <v>38917</v>
          </cell>
          <cell r="E61">
            <v>40885</v>
          </cell>
          <cell r="H61">
            <v>42003</v>
          </cell>
          <cell r="K61">
            <v>43319</v>
          </cell>
        </row>
        <row r="62">
          <cell r="B62">
            <v>38918</v>
          </cell>
          <cell r="E62">
            <v>40886</v>
          </cell>
          <cell r="H62">
            <v>42004</v>
          </cell>
          <cell r="K62">
            <v>43320</v>
          </cell>
        </row>
        <row r="63">
          <cell r="B63">
            <v>38919</v>
          </cell>
          <cell r="E63">
            <v>40889</v>
          </cell>
          <cell r="H63">
            <v>42006</v>
          </cell>
          <cell r="K63">
            <v>43321</v>
          </cell>
        </row>
        <row r="64">
          <cell r="B64">
            <v>38922</v>
          </cell>
          <cell r="E64">
            <v>40890</v>
          </cell>
          <cell r="H64">
            <v>42009</v>
          </cell>
          <cell r="K64">
            <v>43322</v>
          </cell>
        </row>
        <row r="65">
          <cell r="B65">
            <v>38923</v>
          </cell>
          <cell r="E65">
            <v>40891</v>
          </cell>
          <cell r="H65">
            <v>42010</v>
          </cell>
          <cell r="K65">
            <v>43325</v>
          </cell>
        </row>
        <row r="66">
          <cell r="B66">
            <v>38924</v>
          </cell>
          <cell r="E66">
            <v>40892</v>
          </cell>
          <cell r="H66">
            <v>42011</v>
          </cell>
          <cell r="K66">
            <v>43326</v>
          </cell>
        </row>
        <row r="67">
          <cell r="B67">
            <v>38925</v>
          </cell>
          <cell r="E67">
            <v>40893</v>
          </cell>
          <cell r="H67">
            <v>42012</v>
          </cell>
          <cell r="K67">
            <v>43327</v>
          </cell>
        </row>
        <row r="68">
          <cell r="B68">
            <v>38926</v>
          </cell>
          <cell r="E68">
            <v>40896</v>
          </cell>
          <cell r="H68">
            <v>42013</v>
          </cell>
          <cell r="K68">
            <v>43328</v>
          </cell>
        </row>
        <row r="69">
          <cell r="B69">
            <v>38929</v>
          </cell>
          <cell r="E69">
            <v>40897</v>
          </cell>
          <cell r="H69">
            <v>42016</v>
          </cell>
          <cell r="K69">
            <v>43329</v>
          </cell>
        </row>
        <row r="70">
          <cell r="B70">
            <v>38930</v>
          </cell>
          <cell r="E70">
            <v>40898</v>
          </cell>
          <cell r="H70">
            <v>42017</v>
          </cell>
          <cell r="K70">
            <v>43332</v>
          </cell>
        </row>
        <row r="71">
          <cell r="B71">
            <v>38931</v>
          </cell>
          <cell r="E71">
            <v>40899</v>
          </cell>
          <cell r="H71">
            <v>42018</v>
          </cell>
          <cell r="K71">
            <v>43333</v>
          </cell>
        </row>
        <row r="72">
          <cell r="B72">
            <v>38932</v>
          </cell>
          <cell r="E72">
            <v>40900</v>
          </cell>
          <cell r="H72">
            <v>42019</v>
          </cell>
          <cell r="K72">
            <v>43334</v>
          </cell>
        </row>
        <row r="73">
          <cell r="B73">
            <v>38933</v>
          </cell>
          <cell r="E73">
            <v>40904</v>
          </cell>
          <cell r="H73">
            <v>42020</v>
          </cell>
          <cell r="K73">
            <v>43335</v>
          </cell>
        </row>
        <row r="74">
          <cell r="B74">
            <v>38936</v>
          </cell>
          <cell r="E74">
            <v>40905</v>
          </cell>
          <cell r="H74">
            <v>42024</v>
          </cell>
          <cell r="K74">
            <v>43336</v>
          </cell>
        </row>
        <row r="75">
          <cell r="B75">
            <v>38937</v>
          </cell>
          <cell r="E75">
            <v>40906</v>
          </cell>
          <cell r="H75">
            <v>42025</v>
          </cell>
          <cell r="K75">
            <v>43339</v>
          </cell>
        </row>
        <row r="76">
          <cell r="B76">
            <v>38938</v>
          </cell>
          <cell r="E76">
            <v>40907</v>
          </cell>
          <cell r="H76">
            <v>42026</v>
          </cell>
          <cell r="K76">
            <v>43340</v>
          </cell>
        </row>
        <row r="77">
          <cell r="B77">
            <v>38939</v>
          </cell>
          <cell r="E77">
            <v>40911</v>
          </cell>
          <cell r="H77">
            <v>42027</v>
          </cell>
          <cell r="K77">
            <v>43341</v>
          </cell>
        </row>
        <row r="78">
          <cell r="B78">
            <v>38940</v>
          </cell>
          <cell r="E78">
            <v>40912</v>
          </cell>
          <cell r="H78">
            <v>42030</v>
          </cell>
          <cell r="K78">
            <v>43342</v>
          </cell>
        </row>
        <row r="79">
          <cell r="B79">
            <v>38943</v>
          </cell>
          <cell r="E79">
            <v>40913</v>
          </cell>
          <cell r="H79">
            <v>42031</v>
          </cell>
          <cell r="K79">
            <v>43343</v>
          </cell>
        </row>
        <row r="80">
          <cell r="B80">
            <v>38944</v>
          </cell>
          <cell r="E80">
            <v>40914</v>
          </cell>
          <cell r="H80">
            <v>42032</v>
          </cell>
          <cell r="K80">
            <v>43347</v>
          </cell>
        </row>
        <row r="81">
          <cell r="B81">
            <v>38945</v>
          </cell>
          <cell r="E81">
            <v>40917</v>
          </cell>
          <cell r="H81">
            <v>42033</v>
          </cell>
          <cell r="K81">
            <v>43348</v>
          </cell>
        </row>
        <row r="82">
          <cell r="B82">
            <v>38946</v>
          </cell>
          <cell r="E82">
            <v>40918</v>
          </cell>
          <cell r="H82">
            <v>42034</v>
          </cell>
          <cell r="K82">
            <v>43349</v>
          </cell>
        </row>
        <row r="83">
          <cell r="B83">
            <v>38947</v>
          </cell>
          <cell r="E83">
            <v>40919</v>
          </cell>
          <cell r="H83">
            <v>42037</v>
          </cell>
          <cell r="K83">
            <v>43350</v>
          </cell>
        </row>
        <row r="84">
          <cell r="B84">
            <v>38950</v>
          </cell>
          <cell r="E84">
            <v>40920</v>
          </cell>
          <cell r="H84">
            <v>42038</v>
          </cell>
          <cell r="K84">
            <v>43353</v>
          </cell>
        </row>
        <row r="85">
          <cell r="B85">
            <v>38951</v>
          </cell>
          <cell r="E85">
            <v>40921</v>
          </cell>
          <cell r="H85">
            <v>42039</v>
          </cell>
          <cell r="K85">
            <v>43354</v>
          </cell>
        </row>
        <row r="86">
          <cell r="B86">
            <v>38952</v>
          </cell>
          <cell r="E86">
            <v>40925</v>
          </cell>
          <cell r="H86">
            <v>42040</v>
          </cell>
          <cell r="K86">
            <v>43355</v>
          </cell>
        </row>
        <row r="87">
          <cell r="B87">
            <v>38953</v>
          </cell>
          <cell r="E87">
            <v>40926</v>
          </cell>
          <cell r="H87">
            <v>42041</v>
          </cell>
          <cell r="K87">
            <v>43356</v>
          </cell>
        </row>
        <row r="88">
          <cell r="B88">
            <v>38954</v>
          </cell>
          <cell r="E88">
            <v>40927</v>
          </cell>
          <cell r="H88">
            <v>42044</v>
          </cell>
          <cell r="K88">
            <v>43357</v>
          </cell>
        </row>
        <row r="89">
          <cell r="B89">
            <v>38957</v>
          </cell>
          <cell r="E89">
            <v>40928</v>
          </cell>
          <cell r="H89">
            <v>42045</v>
          </cell>
          <cell r="K89">
            <v>43360</v>
          </cell>
        </row>
        <row r="90">
          <cell r="B90">
            <v>38958</v>
          </cell>
          <cell r="E90">
            <v>40931</v>
          </cell>
          <cell r="H90">
            <v>42046</v>
          </cell>
          <cell r="K90">
            <v>43361</v>
          </cell>
        </row>
        <row r="91">
          <cell r="B91">
            <v>38959</v>
          </cell>
          <cell r="E91">
            <v>40932</v>
          </cell>
          <cell r="H91">
            <v>42047</v>
          </cell>
          <cell r="K91">
            <v>43362</v>
          </cell>
        </row>
        <row r="92">
          <cell r="B92">
            <v>38960</v>
          </cell>
          <cell r="E92">
            <v>40933</v>
          </cell>
          <cell r="H92">
            <v>42048</v>
          </cell>
          <cell r="K92">
            <v>43363</v>
          </cell>
        </row>
        <row r="93">
          <cell r="B93">
            <v>38961</v>
          </cell>
          <cell r="E93">
            <v>40934</v>
          </cell>
          <cell r="H93">
            <v>42052</v>
          </cell>
          <cell r="K93">
            <v>43364</v>
          </cell>
        </row>
        <row r="94">
          <cell r="B94">
            <v>38965</v>
          </cell>
          <cell r="E94">
            <v>40935</v>
          </cell>
          <cell r="H94">
            <v>42053</v>
          </cell>
          <cell r="K94">
            <v>43367</v>
          </cell>
        </row>
        <row r="95">
          <cell r="B95">
            <v>38966</v>
          </cell>
          <cell r="E95">
            <v>40938</v>
          </cell>
          <cell r="H95">
            <v>42054</v>
          </cell>
          <cell r="K95">
            <v>43368</v>
          </cell>
        </row>
        <row r="96">
          <cell r="B96">
            <v>38967</v>
          </cell>
          <cell r="E96">
            <v>40939</v>
          </cell>
          <cell r="H96">
            <v>42055</v>
          </cell>
          <cell r="K96">
            <v>43369</v>
          </cell>
        </row>
        <row r="97">
          <cell r="B97">
            <v>38968</v>
          </cell>
          <cell r="E97">
            <v>40940</v>
          </cell>
          <cell r="H97">
            <v>42058</v>
          </cell>
          <cell r="K97">
            <v>43370</v>
          </cell>
        </row>
        <row r="98">
          <cell r="B98">
            <v>38971</v>
          </cell>
          <cell r="E98">
            <v>40941</v>
          </cell>
          <cell r="H98">
            <v>42059</v>
          </cell>
          <cell r="K98">
            <v>43371</v>
          </cell>
        </row>
        <row r="99">
          <cell r="B99">
            <v>38972</v>
          </cell>
          <cell r="E99">
            <v>40942</v>
          </cell>
          <cell r="H99">
            <v>42060</v>
          </cell>
          <cell r="K99">
            <v>43374</v>
          </cell>
        </row>
        <row r="100">
          <cell r="B100">
            <v>38973</v>
          </cell>
          <cell r="E100">
            <v>40945</v>
          </cell>
          <cell r="H100">
            <v>42061</v>
          </cell>
          <cell r="K100">
            <v>43375</v>
          </cell>
        </row>
        <row r="101">
          <cell r="B101">
            <v>38974</v>
          </cell>
          <cell r="E101">
            <v>40946</v>
          </cell>
          <cell r="H101">
            <v>42062</v>
          </cell>
          <cell r="K101">
            <v>43376</v>
          </cell>
        </row>
        <row r="102">
          <cell r="B102">
            <v>38975</v>
          </cell>
          <cell r="E102">
            <v>40947</v>
          </cell>
          <cell r="H102">
            <v>42065</v>
          </cell>
          <cell r="K102">
            <v>43377</v>
          </cell>
        </row>
        <row r="103">
          <cell r="B103">
            <v>38978</v>
          </cell>
          <cell r="E103">
            <v>40948</v>
          </cell>
          <cell r="H103">
            <v>42066</v>
          </cell>
          <cell r="K103">
            <v>43378</v>
          </cell>
        </row>
        <row r="104">
          <cell r="B104">
            <v>38979</v>
          </cell>
          <cell r="E104">
            <v>40949</v>
          </cell>
          <cell r="H104">
            <v>42067</v>
          </cell>
          <cell r="K104">
            <v>43381</v>
          </cell>
        </row>
        <row r="105">
          <cell r="B105">
            <v>38980</v>
          </cell>
          <cell r="E105">
            <v>40952</v>
          </cell>
          <cell r="H105">
            <v>42068</v>
          </cell>
          <cell r="K105">
            <v>43382</v>
          </cell>
        </row>
        <row r="106">
          <cell r="B106">
            <v>38981</v>
          </cell>
          <cell r="E106">
            <v>40953</v>
          </cell>
          <cell r="H106">
            <v>42069</v>
          </cell>
          <cell r="K106">
            <v>43383</v>
          </cell>
        </row>
        <row r="107">
          <cell r="B107">
            <v>38982</v>
          </cell>
          <cell r="E107">
            <v>40954</v>
          </cell>
          <cell r="H107">
            <v>42072</v>
          </cell>
          <cell r="K107">
            <v>43384</v>
          </cell>
        </row>
        <row r="108">
          <cell r="B108">
            <v>38985</v>
          </cell>
          <cell r="E108">
            <v>40955</v>
          </cell>
          <cell r="H108">
            <v>42073</v>
          </cell>
          <cell r="K108">
            <v>43385</v>
          </cell>
        </row>
        <row r="109">
          <cell r="B109">
            <v>38986</v>
          </cell>
          <cell r="E109">
            <v>40956</v>
          </cell>
          <cell r="H109">
            <v>42074</v>
          </cell>
          <cell r="K109">
            <v>43388</v>
          </cell>
        </row>
        <row r="110">
          <cell r="B110">
            <v>38987</v>
          </cell>
          <cell r="E110">
            <v>40960</v>
          </cell>
          <cell r="H110">
            <v>42075</v>
          </cell>
          <cell r="K110">
            <v>43389</v>
          </cell>
        </row>
        <row r="111">
          <cell r="B111">
            <v>38988</v>
          </cell>
          <cell r="E111">
            <v>40961</v>
          </cell>
          <cell r="H111">
            <v>42076</v>
          </cell>
          <cell r="K111">
            <v>43390</v>
          </cell>
        </row>
        <row r="112">
          <cell r="B112">
            <v>38989</v>
          </cell>
          <cell r="E112">
            <v>40962</v>
          </cell>
          <cell r="H112">
            <v>42079</v>
          </cell>
          <cell r="K112">
            <v>43391</v>
          </cell>
        </row>
        <row r="113">
          <cell r="B113">
            <v>38992</v>
          </cell>
          <cell r="E113">
            <v>40963</v>
          </cell>
          <cell r="H113">
            <v>42080</v>
          </cell>
          <cell r="K113">
            <v>43392</v>
          </cell>
        </row>
        <row r="114">
          <cell r="B114">
            <v>38993</v>
          </cell>
          <cell r="E114">
            <v>40966</v>
          </cell>
          <cell r="H114">
            <v>42081</v>
          </cell>
          <cell r="K114">
            <v>43395</v>
          </cell>
        </row>
        <row r="115">
          <cell r="B115">
            <v>38994</v>
          </cell>
          <cell r="E115">
            <v>40967</v>
          </cell>
          <cell r="H115">
            <v>42082</v>
          </cell>
          <cell r="K115">
            <v>43396</v>
          </cell>
        </row>
        <row r="116">
          <cell r="B116">
            <v>38995</v>
          </cell>
          <cell r="E116">
            <v>40968</v>
          </cell>
          <cell r="H116">
            <v>42083</v>
          </cell>
          <cell r="K116">
            <v>43397</v>
          </cell>
        </row>
        <row r="117">
          <cell r="B117">
            <v>38996</v>
          </cell>
          <cell r="E117">
            <v>40969</v>
          </cell>
          <cell r="H117">
            <v>42086</v>
          </cell>
          <cell r="K117">
            <v>43398</v>
          </cell>
        </row>
        <row r="118">
          <cell r="B118">
            <v>38999</v>
          </cell>
          <cell r="E118">
            <v>40970</v>
          </cell>
          <cell r="H118">
            <v>42087</v>
          </cell>
          <cell r="K118">
            <v>43399</v>
          </cell>
        </row>
        <row r="119">
          <cell r="B119">
            <v>39000</v>
          </cell>
          <cell r="E119">
            <v>40973</v>
          </cell>
          <cell r="H119">
            <v>42088</v>
          </cell>
          <cell r="K119">
            <v>43402</v>
          </cell>
        </row>
        <row r="120">
          <cell r="B120">
            <v>39001</v>
          </cell>
          <cell r="E120">
            <v>40974</v>
          </cell>
          <cell r="H120">
            <v>42089</v>
          </cell>
          <cell r="K120">
            <v>43403</v>
          </cell>
        </row>
        <row r="121">
          <cell r="B121">
            <v>39002</v>
          </cell>
          <cell r="E121">
            <v>40975</v>
          </cell>
          <cell r="H121">
            <v>42090</v>
          </cell>
          <cell r="K121">
            <v>43404</v>
          </cell>
        </row>
        <row r="122">
          <cell r="B122">
            <v>39003</v>
          </cell>
          <cell r="E122">
            <v>40976</v>
          </cell>
          <cell r="H122">
            <v>42093</v>
          </cell>
          <cell r="K122">
            <v>43405</v>
          </cell>
        </row>
        <row r="123">
          <cell r="B123">
            <v>39006</v>
          </cell>
          <cell r="E123">
            <v>40977</v>
          </cell>
          <cell r="H123">
            <v>42094</v>
          </cell>
          <cell r="K123">
            <v>43406</v>
          </cell>
        </row>
        <row r="124">
          <cell r="B124">
            <v>39007</v>
          </cell>
          <cell r="E124">
            <v>40980</v>
          </cell>
          <cell r="H124">
            <v>42095</v>
          </cell>
          <cell r="K124">
            <v>43409</v>
          </cell>
        </row>
        <row r="125">
          <cell r="B125">
            <v>39008</v>
          </cell>
          <cell r="E125">
            <v>40981</v>
          </cell>
          <cell r="H125">
            <v>42096</v>
          </cell>
          <cell r="K125">
            <v>43410</v>
          </cell>
        </row>
        <row r="126">
          <cell r="B126">
            <v>39009</v>
          </cell>
          <cell r="E126">
            <v>40982</v>
          </cell>
          <cell r="H126">
            <v>42100</v>
          </cell>
          <cell r="K126">
            <v>43411</v>
          </cell>
        </row>
        <row r="127">
          <cell r="B127">
            <v>39010</v>
          </cell>
          <cell r="E127">
            <v>40983</v>
          </cell>
          <cell r="H127">
            <v>42101</v>
          </cell>
          <cell r="K127">
            <v>43412</v>
          </cell>
        </row>
        <row r="128">
          <cell r="B128">
            <v>39013</v>
          </cell>
          <cell r="E128">
            <v>40984</v>
          </cell>
          <cell r="H128">
            <v>42102</v>
          </cell>
          <cell r="K128">
            <v>43413</v>
          </cell>
        </row>
        <row r="129">
          <cell r="B129">
            <v>39014</v>
          </cell>
          <cell r="E129">
            <v>40987</v>
          </cell>
          <cell r="H129">
            <v>42103</v>
          </cell>
          <cell r="K129">
            <v>43416</v>
          </cell>
        </row>
        <row r="130">
          <cell r="B130">
            <v>39015</v>
          </cell>
          <cell r="E130">
            <v>40988</v>
          </cell>
          <cell r="H130">
            <v>42104</v>
          </cell>
          <cell r="K130">
            <v>43417</v>
          </cell>
        </row>
        <row r="131">
          <cell r="B131">
            <v>39016</v>
          </cell>
          <cell r="E131">
            <v>40989</v>
          </cell>
          <cell r="H131">
            <v>42107</v>
          </cell>
          <cell r="K131">
            <v>43418</v>
          </cell>
        </row>
        <row r="132">
          <cell r="B132">
            <v>39017</v>
          </cell>
          <cell r="E132">
            <v>40990</v>
          </cell>
          <cell r="H132">
            <v>42108</v>
          </cell>
          <cell r="K132">
            <v>43419</v>
          </cell>
        </row>
        <row r="133">
          <cell r="B133">
            <v>39020</v>
          </cell>
          <cell r="E133">
            <v>40991</v>
          </cell>
          <cell r="H133">
            <v>42109</v>
          </cell>
          <cell r="K133">
            <v>43420</v>
          </cell>
        </row>
        <row r="134">
          <cell r="B134">
            <v>39021</v>
          </cell>
          <cell r="E134">
            <v>40994</v>
          </cell>
          <cell r="H134">
            <v>42110</v>
          </cell>
          <cell r="K134">
            <v>43423</v>
          </cell>
        </row>
        <row r="135">
          <cell r="B135">
            <v>39022</v>
          </cell>
          <cell r="E135">
            <v>40995</v>
          </cell>
          <cell r="H135">
            <v>42111</v>
          </cell>
          <cell r="K135">
            <v>43424</v>
          </cell>
        </row>
        <row r="136">
          <cell r="B136">
            <v>39023</v>
          </cell>
          <cell r="E136">
            <v>40996</v>
          </cell>
          <cell r="H136">
            <v>42114</v>
          </cell>
          <cell r="K136">
            <v>43425</v>
          </cell>
        </row>
        <row r="137">
          <cell r="B137">
            <v>39024</v>
          </cell>
          <cell r="E137">
            <v>40997</v>
          </cell>
          <cell r="H137">
            <v>42115</v>
          </cell>
          <cell r="K137">
            <v>43427</v>
          </cell>
        </row>
        <row r="138">
          <cell r="B138">
            <v>39027</v>
          </cell>
          <cell r="E138">
            <v>40998</v>
          </cell>
          <cell r="H138">
            <v>42116</v>
          </cell>
          <cell r="K138">
            <v>43430</v>
          </cell>
        </row>
        <row r="139">
          <cell r="B139">
            <v>39028</v>
          </cell>
          <cell r="E139">
            <v>41001</v>
          </cell>
          <cell r="H139">
            <v>42117</v>
          </cell>
          <cell r="K139">
            <v>43431</v>
          </cell>
        </row>
        <row r="140">
          <cell r="B140">
            <v>39029</v>
          </cell>
          <cell r="E140">
            <v>41002</v>
          </cell>
          <cell r="H140">
            <v>42118</v>
          </cell>
          <cell r="K140">
            <v>43432</v>
          </cell>
        </row>
        <row r="141">
          <cell r="B141">
            <v>39030</v>
          </cell>
          <cell r="E141">
            <v>41003</v>
          </cell>
          <cell r="H141">
            <v>42121</v>
          </cell>
          <cell r="K141">
            <v>43433</v>
          </cell>
        </row>
        <row r="142">
          <cell r="B142">
            <v>39031</v>
          </cell>
          <cell r="E142">
            <v>41004</v>
          </cell>
          <cell r="H142">
            <v>42122</v>
          </cell>
          <cell r="K142">
            <v>43434</v>
          </cell>
        </row>
        <row r="143">
          <cell r="B143">
            <v>39034</v>
          </cell>
          <cell r="E143">
            <v>41008</v>
          </cell>
          <cell r="H143">
            <v>42123</v>
          </cell>
          <cell r="K143">
            <v>43437</v>
          </cell>
        </row>
        <row r="144">
          <cell r="B144">
            <v>39035</v>
          </cell>
          <cell r="E144">
            <v>41009</v>
          </cell>
          <cell r="H144">
            <v>42124</v>
          </cell>
          <cell r="K144">
            <v>43438</v>
          </cell>
        </row>
        <row r="145">
          <cell r="B145">
            <v>39036</v>
          </cell>
          <cell r="E145">
            <v>41010</v>
          </cell>
          <cell r="H145">
            <v>42125</v>
          </cell>
          <cell r="K145">
            <v>43440</v>
          </cell>
        </row>
        <row r="146">
          <cell r="B146">
            <v>39037</v>
          </cell>
          <cell r="E146">
            <v>41011</v>
          </cell>
          <cell r="H146">
            <v>42128</v>
          </cell>
          <cell r="K146">
            <v>43441</v>
          </cell>
        </row>
        <row r="147">
          <cell r="B147">
            <v>39038</v>
          </cell>
          <cell r="E147">
            <v>41012</v>
          </cell>
          <cell r="H147">
            <v>42129</v>
          </cell>
          <cell r="K147">
            <v>43444</v>
          </cell>
        </row>
        <row r="148">
          <cell r="B148">
            <v>39041</v>
          </cell>
          <cell r="E148">
            <v>41015</v>
          </cell>
          <cell r="H148">
            <v>42130</v>
          </cell>
          <cell r="K148">
            <v>43445</v>
          </cell>
        </row>
        <row r="149">
          <cell r="B149">
            <v>39042</v>
          </cell>
          <cell r="E149">
            <v>41016</v>
          </cell>
          <cell r="H149">
            <v>42131</v>
          </cell>
          <cell r="K149">
            <v>43446</v>
          </cell>
        </row>
        <row r="150">
          <cell r="B150">
            <v>39043</v>
          </cell>
          <cell r="E150">
            <v>41017</v>
          </cell>
          <cell r="H150">
            <v>42132</v>
          </cell>
          <cell r="K150">
            <v>43447</v>
          </cell>
        </row>
        <row r="151">
          <cell r="B151">
            <v>39045</v>
          </cell>
          <cell r="E151">
            <v>41018</v>
          </cell>
          <cell r="H151">
            <v>42135</v>
          </cell>
          <cell r="K151">
            <v>43448</v>
          </cell>
        </row>
        <row r="152">
          <cell r="B152">
            <v>39048</v>
          </cell>
          <cell r="E152">
            <v>41019</v>
          </cell>
          <cell r="H152">
            <v>42136</v>
          </cell>
          <cell r="K152">
            <v>43451</v>
          </cell>
        </row>
        <row r="153">
          <cell r="B153">
            <v>39049</v>
          </cell>
          <cell r="E153">
            <v>41022</v>
          </cell>
          <cell r="H153">
            <v>42137</v>
          </cell>
          <cell r="K153">
            <v>43452</v>
          </cell>
        </row>
        <row r="154">
          <cell r="B154">
            <v>39050</v>
          </cell>
          <cell r="E154">
            <v>41023</v>
          </cell>
          <cell r="H154">
            <v>42138</v>
          </cell>
          <cell r="K154">
            <v>43453</v>
          </cell>
        </row>
        <row r="155">
          <cell r="B155">
            <v>39051</v>
          </cell>
          <cell r="E155">
            <v>41024</v>
          </cell>
          <cell r="H155">
            <v>42139</v>
          </cell>
          <cell r="K155">
            <v>43454</v>
          </cell>
        </row>
        <row r="156">
          <cell r="B156">
            <v>39052</v>
          </cell>
          <cell r="E156">
            <v>41025</v>
          </cell>
          <cell r="H156">
            <v>42142</v>
          </cell>
          <cell r="K156">
            <v>43455</v>
          </cell>
        </row>
        <row r="157">
          <cell r="B157">
            <v>39055</v>
          </cell>
          <cell r="E157">
            <v>41026</v>
          </cell>
          <cell r="H157">
            <v>42143</v>
          </cell>
          <cell r="K157">
            <v>43458</v>
          </cell>
        </row>
        <row r="158">
          <cell r="B158">
            <v>39056</v>
          </cell>
          <cell r="E158">
            <v>41029</v>
          </cell>
          <cell r="H158">
            <v>42144</v>
          </cell>
          <cell r="K158">
            <v>43460</v>
          </cell>
        </row>
        <row r="159">
          <cell r="B159">
            <v>39057</v>
          </cell>
          <cell r="E159">
            <v>41030</v>
          </cell>
          <cell r="H159">
            <v>42145</v>
          </cell>
          <cell r="K159">
            <v>43461</v>
          </cell>
        </row>
        <row r="160">
          <cell r="B160">
            <v>39058</v>
          </cell>
          <cell r="E160">
            <v>41031</v>
          </cell>
          <cell r="H160">
            <v>42146</v>
          </cell>
          <cell r="K160">
            <v>43462</v>
          </cell>
        </row>
        <row r="161">
          <cell r="B161">
            <v>39059</v>
          </cell>
          <cell r="E161">
            <v>41032</v>
          </cell>
          <cell r="H161">
            <v>42150</v>
          </cell>
          <cell r="K161">
            <v>43465</v>
          </cell>
        </row>
        <row r="162">
          <cell r="B162">
            <v>39062</v>
          </cell>
          <cell r="E162">
            <v>41033</v>
          </cell>
          <cell r="H162">
            <v>42151</v>
          </cell>
          <cell r="K162">
            <v>43467</v>
          </cell>
        </row>
        <row r="163">
          <cell r="B163">
            <v>39063</v>
          </cell>
          <cell r="E163">
            <v>41036</v>
          </cell>
          <cell r="H163">
            <v>42152</v>
          </cell>
          <cell r="K163">
            <v>43468</v>
          </cell>
        </row>
        <row r="164">
          <cell r="B164">
            <v>39064</v>
          </cell>
          <cell r="E164">
            <v>41037</v>
          </cell>
          <cell r="H164">
            <v>42153</v>
          </cell>
          <cell r="K164">
            <v>43469</v>
          </cell>
        </row>
        <row r="165">
          <cell r="B165">
            <v>39065</v>
          </cell>
          <cell r="E165">
            <v>41038</v>
          </cell>
          <cell r="H165">
            <v>42156</v>
          </cell>
          <cell r="K165">
            <v>43472</v>
          </cell>
        </row>
        <row r="166">
          <cell r="B166">
            <v>39066</v>
          </cell>
          <cell r="E166">
            <v>41039</v>
          </cell>
          <cell r="H166">
            <v>42157</v>
          </cell>
          <cell r="K166">
            <v>43473</v>
          </cell>
        </row>
        <row r="167">
          <cell r="B167">
            <v>39069</v>
          </cell>
          <cell r="E167">
            <v>41040</v>
          </cell>
          <cell r="H167">
            <v>42158</v>
          </cell>
          <cell r="K167">
            <v>43474</v>
          </cell>
        </row>
        <row r="168">
          <cell r="B168">
            <v>39070</v>
          </cell>
          <cell r="E168">
            <v>41043</v>
          </cell>
          <cell r="H168">
            <v>42159</v>
          </cell>
          <cell r="K168">
            <v>43475</v>
          </cell>
        </row>
        <row r="169">
          <cell r="B169">
            <v>39071</v>
          </cell>
          <cell r="E169">
            <v>41044</v>
          </cell>
          <cell r="H169">
            <v>42160</v>
          </cell>
          <cell r="K169">
            <v>43476</v>
          </cell>
        </row>
        <row r="170">
          <cell r="B170">
            <v>39072</v>
          </cell>
          <cell r="E170">
            <v>41045</v>
          </cell>
          <cell r="H170">
            <v>42163</v>
          </cell>
          <cell r="K170">
            <v>43479</v>
          </cell>
        </row>
        <row r="171">
          <cell r="B171">
            <v>39073</v>
          </cell>
          <cell r="E171">
            <v>41046</v>
          </cell>
          <cell r="H171">
            <v>42164</v>
          </cell>
          <cell r="K171">
            <v>43480</v>
          </cell>
        </row>
        <row r="172">
          <cell r="B172">
            <v>39077</v>
          </cell>
          <cell r="E172">
            <v>41047</v>
          </cell>
          <cell r="H172">
            <v>42165</v>
          </cell>
          <cell r="K172">
            <v>43481</v>
          </cell>
        </row>
        <row r="173">
          <cell r="B173">
            <v>39078</v>
          </cell>
          <cell r="E173">
            <v>41050</v>
          </cell>
          <cell r="H173">
            <v>42166</v>
          </cell>
          <cell r="K173">
            <v>43482</v>
          </cell>
        </row>
        <row r="174">
          <cell r="B174">
            <v>39079</v>
          </cell>
          <cell r="E174">
            <v>41051</v>
          </cell>
          <cell r="H174">
            <v>42167</v>
          </cell>
          <cell r="K174">
            <v>43483</v>
          </cell>
        </row>
        <row r="175">
          <cell r="B175">
            <v>39080</v>
          </cell>
          <cell r="E175">
            <v>41052</v>
          </cell>
          <cell r="H175">
            <v>42170</v>
          </cell>
        </row>
        <row r="176">
          <cell r="B176">
            <v>39085</v>
          </cell>
          <cell r="E176">
            <v>41053</v>
          </cell>
          <cell r="H176">
            <v>42171</v>
          </cell>
        </row>
        <row r="177">
          <cell r="B177">
            <v>39086</v>
          </cell>
          <cell r="E177">
            <v>41054</v>
          </cell>
          <cell r="H177">
            <v>42172</v>
          </cell>
        </row>
        <row r="178">
          <cell r="B178">
            <v>39087</v>
          </cell>
          <cell r="E178">
            <v>41058</v>
          </cell>
          <cell r="H178">
            <v>42173</v>
          </cell>
        </row>
        <row r="179">
          <cell r="B179">
            <v>39090</v>
          </cell>
          <cell r="E179">
            <v>41059</v>
          </cell>
          <cell r="H179">
            <v>42174</v>
          </cell>
        </row>
        <row r="180">
          <cell r="B180">
            <v>39091</v>
          </cell>
          <cell r="E180">
            <v>41060</v>
          </cell>
          <cell r="H180">
            <v>42177</v>
          </cell>
        </row>
        <row r="181">
          <cell r="B181">
            <v>39092</v>
          </cell>
          <cell r="E181">
            <v>41061</v>
          </cell>
          <cell r="H181">
            <v>42178</v>
          </cell>
        </row>
        <row r="182">
          <cell r="B182">
            <v>39093</v>
          </cell>
          <cell r="E182">
            <v>41064</v>
          </cell>
          <cell r="H182">
            <v>42179</v>
          </cell>
        </row>
        <row r="183">
          <cell r="B183">
            <v>39094</v>
          </cell>
          <cell r="E183">
            <v>41065</v>
          </cell>
          <cell r="H183">
            <v>42180</v>
          </cell>
        </row>
        <row r="184">
          <cell r="B184">
            <v>39098</v>
          </cell>
          <cell r="E184">
            <v>41066</v>
          </cell>
          <cell r="H184">
            <v>42181</v>
          </cell>
        </row>
        <row r="185">
          <cell r="B185">
            <v>39099</v>
          </cell>
          <cell r="E185">
            <v>41067</v>
          </cell>
          <cell r="H185">
            <v>42184</v>
          </cell>
        </row>
        <row r="186">
          <cell r="B186">
            <v>39100</v>
          </cell>
          <cell r="E186">
            <v>41068</v>
          </cell>
          <cell r="H186">
            <v>42185</v>
          </cell>
        </row>
        <row r="187">
          <cell r="B187">
            <v>39101</v>
          </cell>
          <cell r="E187">
            <v>41071</v>
          </cell>
          <cell r="H187">
            <v>42186</v>
          </cell>
        </row>
        <row r="188">
          <cell r="B188">
            <v>39104</v>
          </cell>
          <cell r="E188">
            <v>41072</v>
          </cell>
          <cell r="H188">
            <v>42187</v>
          </cell>
        </row>
        <row r="189">
          <cell r="B189">
            <v>39105</v>
          </cell>
          <cell r="E189">
            <v>41073</v>
          </cell>
          <cell r="H189">
            <v>42191</v>
          </cell>
        </row>
        <row r="190">
          <cell r="B190">
            <v>39106</v>
          </cell>
          <cell r="E190">
            <v>41074</v>
          </cell>
          <cell r="H190">
            <v>42192</v>
          </cell>
        </row>
        <row r="191">
          <cell r="B191">
            <v>39107</v>
          </cell>
          <cell r="E191">
            <v>41075</v>
          </cell>
          <cell r="H191">
            <v>42193</v>
          </cell>
        </row>
        <row r="192">
          <cell r="B192">
            <v>39108</v>
          </cell>
          <cell r="E192">
            <v>41078</v>
          </cell>
          <cell r="H192">
            <v>42194</v>
          </cell>
        </row>
        <row r="193">
          <cell r="B193">
            <v>39111</v>
          </cell>
          <cell r="E193">
            <v>41079</v>
          </cell>
          <cell r="H193">
            <v>42195</v>
          </cell>
        </row>
        <row r="194">
          <cell r="B194">
            <v>39112</v>
          </cell>
          <cell r="E194">
            <v>41080</v>
          </cell>
          <cell r="H194">
            <v>42198</v>
          </cell>
        </row>
        <row r="195">
          <cell r="B195">
            <v>39113</v>
          </cell>
          <cell r="E195">
            <v>41081</v>
          </cell>
          <cell r="H195">
            <v>42199</v>
          </cell>
        </row>
        <row r="196">
          <cell r="B196">
            <v>39114</v>
          </cell>
          <cell r="E196">
            <v>41082</v>
          </cell>
          <cell r="H196">
            <v>42200</v>
          </cell>
        </row>
        <row r="197">
          <cell r="B197">
            <v>39115</v>
          </cell>
          <cell r="E197">
            <v>41085</v>
          </cell>
          <cell r="H197">
            <v>42201</v>
          </cell>
        </row>
        <row r="198">
          <cell r="B198">
            <v>39118</v>
          </cell>
          <cell r="E198">
            <v>41086</v>
          </cell>
          <cell r="H198">
            <v>42202</v>
          </cell>
        </row>
        <row r="199">
          <cell r="B199">
            <v>39119</v>
          </cell>
          <cell r="E199">
            <v>41087</v>
          </cell>
          <cell r="H199">
            <v>42205</v>
          </cell>
        </row>
        <row r="200">
          <cell r="B200">
            <v>39120</v>
          </cell>
          <cell r="E200">
            <v>41088</v>
          </cell>
          <cell r="H200">
            <v>42206</v>
          </cell>
        </row>
        <row r="201">
          <cell r="B201">
            <v>39121</v>
          </cell>
          <cell r="E201">
            <v>41089</v>
          </cell>
          <cell r="H201">
            <v>42207</v>
          </cell>
        </row>
        <row r="202">
          <cell r="B202">
            <v>39122</v>
          </cell>
          <cell r="E202">
            <v>41092</v>
          </cell>
          <cell r="H202">
            <v>42208</v>
          </cell>
        </row>
        <row r="203">
          <cell r="B203">
            <v>39125</v>
          </cell>
          <cell r="E203">
            <v>41093</v>
          </cell>
          <cell r="H203">
            <v>42209</v>
          </cell>
        </row>
        <row r="204">
          <cell r="B204">
            <v>39126</v>
          </cell>
          <cell r="E204">
            <v>41095</v>
          </cell>
          <cell r="H204">
            <v>42212</v>
          </cell>
        </row>
        <row r="205">
          <cell r="B205">
            <v>39127</v>
          </cell>
          <cell r="E205">
            <v>41096</v>
          </cell>
          <cell r="H205">
            <v>42213</v>
          </cell>
        </row>
        <row r="206">
          <cell r="B206">
            <v>39128</v>
          </cell>
          <cell r="E206">
            <v>41099</v>
          </cell>
          <cell r="H206">
            <v>42214</v>
          </cell>
        </row>
        <row r="207">
          <cell r="B207">
            <v>39129</v>
          </cell>
          <cell r="E207">
            <v>41100</v>
          </cell>
          <cell r="H207">
            <v>42215</v>
          </cell>
        </row>
        <row r="208">
          <cell r="B208">
            <v>39133</v>
          </cell>
          <cell r="E208">
            <v>41101</v>
          </cell>
          <cell r="H208">
            <v>42216</v>
          </cell>
        </row>
        <row r="209">
          <cell r="B209">
            <v>39134</v>
          </cell>
          <cell r="E209">
            <v>41102</v>
          </cell>
          <cell r="H209">
            <v>42219</v>
          </cell>
        </row>
        <row r="210">
          <cell r="B210">
            <v>39135</v>
          </cell>
          <cell r="E210">
            <v>41103</v>
          </cell>
          <cell r="H210">
            <v>42220</v>
          </cell>
        </row>
        <row r="211">
          <cell r="B211">
            <v>39136</v>
          </cell>
          <cell r="E211">
            <v>41106</v>
          </cell>
          <cell r="H211">
            <v>42221</v>
          </cell>
        </row>
        <row r="212">
          <cell r="B212">
            <v>39139</v>
          </cell>
          <cell r="E212">
            <v>41107</v>
          </cell>
          <cell r="H212">
            <v>42222</v>
          </cell>
        </row>
        <row r="213">
          <cell r="B213">
            <v>39140</v>
          </cell>
          <cell r="E213">
            <v>41108</v>
          </cell>
          <cell r="H213">
            <v>42223</v>
          </cell>
        </row>
        <row r="214">
          <cell r="B214">
            <v>39141</v>
          </cell>
          <cell r="E214">
            <v>41109</v>
          </cell>
          <cell r="H214">
            <v>42226</v>
          </cell>
        </row>
        <row r="215">
          <cell r="B215">
            <v>39142</v>
          </cell>
          <cell r="E215">
            <v>41110</v>
          </cell>
          <cell r="H215">
            <v>42227</v>
          </cell>
        </row>
        <row r="216">
          <cell r="B216">
            <v>39143</v>
          </cell>
          <cell r="E216">
            <v>41113</v>
          </cell>
          <cell r="H216">
            <v>42228</v>
          </cell>
        </row>
        <row r="217">
          <cell r="B217">
            <v>39146</v>
          </cell>
          <cell r="E217">
            <v>41114</v>
          </cell>
          <cell r="H217">
            <v>42229</v>
          </cell>
        </row>
        <row r="218">
          <cell r="B218">
            <v>39147</v>
          </cell>
          <cell r="E218">
            <v>41115</v>
          </cell>
          <cell r="H218">
            <v>42230</v>
          </cell>
        </row>
        <row r="219">
          <cell r="B219">
            <v>39148</v>
          </cell>
          <cell r="E219">
            <v>41116</v>
          </cell>
          <cell r="H219">
            <v>42233</v>
          </cell>
        </row>
        <row r="220">
          <cell r="B220">
            <v>39149</v>
          </cell>
          <cell r="E220">
            <v>41117</v>
          </cell>
          <cell r="H220">
            <v>42234</v>
          </cell>
        </row>
        <row r="221">
          <cell r="B221">
            <v>39150</v>
          </cell>
          <cell r="E221">
            <v>41120</v>
          </cell>
          <cell r="H221">
            <v>42235</v>
          </cell>
        </row>
        <row r="222">
          <cell r="B222">
            <v>39153</v>
          </cell>
          <cell r="E222">
            <v>41121</v>
          </cell>
          <cell r="H222">
            <v>42236</v>
          </cell>
        </row>
        <row r="223">
          <cell r="B223">
            <v>39154</v>
          </cell>
          <cell r="E223">
            <v>41122</v>
          </cell>
          <cell r="H223">
            <v>42237</v>
          </cell>
        </row>
        <row r="224">
          <cell r="B224">
            <v>39155</v>
          </cell>
          <cell r="E224">
            <v>41123</v>
          </cell>
          <cell r="H224">
            <v>42240</v>
          </cell>
        </row>
        <row r="225">
          <cell r="B225">
            <v>39156</v>
          </cell>
          <cell r="E225">
            <v>41124</v>
          </cell>
          <cell r="H225">
            <v>42241</v>
          </cell>
        </row>
        <row r="226">
          <cell r="B226">
            <v>39157</v>
          </cell>
          <cell r="E226">
            <v>41127</v>
          </cell>
          <cell r="H226">
            <v>42242</v>
          </cell>
        </row>
        <row r="227">
          <cell r="B227">
            <v>39160</v>
          </cell>
          <cell r="E227">
            <v>41128</v>
          </cell>
          <cell r="H227">
            <v>42243</v>
          </cell>
        </row>
        <row r="228">
          <cell r="B228">
            <v>39161</v>
          </cell>
          <cell r="E228">
            <v>41129</v>
          </cell>
          <cell r="H228">
            <v>42244</v>
          </cell>
        </row>
        <row r="229">
          <cell r="B229">
            <v>39162</v>
          </cell>
          <cell r="E229">
            <v>41130</v>
          </cell>
          <cell r="H229">
            <v>42247</v>
          </cell>
        </row>
        <row r="230">
          <cell r="B230">
            <v>39163</v>
          </cell>
          <cell r="E230">
            <v>41131</v>
          </cell>
          <cell r="H230">
            <v>42248</v>
          </cell>
        </row>
        <row r="231">
          <cell r="B231">
            <v>39164</v>
          </cell>
          <cell r="E231">
            <v>41134</v>
          </cell>
          <cell r="H231">
            <v>42249</v>
          </cell>
        </row>
        <row r="232">
          <cell r="B232">
            <v>39167</v>
          </cell>
          <cell r="E232">
            <v>41135</v>
          </cell>
          <cell r="H232">
            <v>42250</v>
          </cell>
        </row>
        <row r="233">
          <cell r="B233">
            <v>39168</v>
          </cell>
          <cell r="E233">
            <v>41136</v>
          </cell>
          <cell r="H233">
            <v>42251</v>
          </cell>
        </row>
        <row r="234">
          <cell r="B234">
            <v>39169</v>
          </cell>
          <cell r="E234">
            <v>41137</v>
          </cell>
          <cell r="H234">
            <v>42255</v>
          </cell>
        </row>
        <row r="235">
          <cell r="B235">
            <v>39170</v>
          </cell>
          <cell r="E235">
            <v>41138</v>
          </cell>
          <cell r="H235">
            <v>42256</v>
          </cell>
        </row>
        <row r="236">
          <cell r="B236">
            <v>39171</v>
          </cell>
          <cell r="E236">
            <v>41141</v>
          </cell>
          <cell r="H236">
            <v>42257</v>
          </cell>
        </row>
        <row r="237">
          <cell r="B237">
            <v>39174</v>
          </cell>
          <cell r="E237">
            <v>41142</v>
          </cell>
          <cell r="H237">
            <v>42258</v>
          </cell>
        </row>
        <row r="238">
          <cell r="B238">
            <v>39175</v>
          </cell>
          <cell r="E238">
            <v>41143</v>
          </cell>
          <cell r="H238">
            <v>42261</v>
          </cell>
        </row>
        <row r="239">
          <cell r="B239">
            <v>39176</v>
          </cell>
          <cell r="E239">
            <v>41144</v>
          </cell>
          <cell r="H239">
            <v>42262</v>
          </cell>
        </row>
        <row r="240">
          <cell r="B240">
            <v>39177</v>
          </cell>
          <cell r="E240">
            <v>41145</v>
          </cell>
          <cell r="H240">
            <v>42263</v>
          </cell>
        </row>
        <row r="241">
          <cell r="B241">
            <v>39181</v>
          </cell>
          <cell r="E241">
            <v>41148</v>
          </cell>
          <cell r="H241">
            <v>42264</v>
          </cell>
        </row>
        <row r="242">
          <cell r="B242">
            <v>39182</v>
          </cell>
          <cell r="E242">
            <v>41149</v>
          </cell>
          <cell r="H242">
            <v>42265</v>
          </cell>
        </row>
        <row r="243">
          <cell r="B243">
            <v>39183</v>
          </cell>
          <cell r="E243">
            <v>41150</v>
          </cell>
          <cell r="H243">
            <v>42268</v>
          </cell>
        </row>
        <row r="244">
          <cell r="B244">
            <v>39184</v>
          </cell>
          <cell r="E244">
            <v>41151</v>
          </cell>
          <cell r="H244">
            <v>42269</v>
          </cell>
        </row>
        <row r="245">
          <cell r="B245">
            <v>39185</v>
          </cell>
          <cell r="E245">
            <v>41152</v>
          </cell>
          <cell r="H245">
            <v>42270</v>
          </cell>
        </row>
        <row r="246">
          <cell r="B246">
            <v>39188</v>
          </cell>
          <cell r="E246">
            <v>41156</v>
          </cell>
          <cell r="H246">
            <v>42271</v>
          </cell>
        </row>
        <row r="247">
          <cell r="B247">
            <v>39189</v>
          </cell>
          <cell r="E247">
            <v>41157</v>
          </cell>
          <cell r="H247">
            <v>42272</v>
          </cell>
        </row>
        <row r="248">
          <cell r="B248">
            <v>39190</v>
          </cell>
          <cell r="E248">
            <v>41158</v>
          </cell>
          <cell r="H248">
            <v>42275</v>
          </cell>
        </row>
        <row r="249">
          <cell r="B249">
            <v>39191</v>
          </cell>
          <cell r="E249">
            <v>41159</v>
          </cell>
          <cell r="H249">
            <v>42276</v>
          </cell>
        </row>
        <row r="250">
          <cell r="B250">
            <v>39192</v>
          </cell>
          <cell r="E250">
            <v>41162</v>
          </cell>
          <cell r="H250">
            <v>42277</v>
          </cell>
        </row>
        <row r="251">
          <cell r="B251">
            <v>39195</v>
          </cell>
          <cell r="E251">
            <v>41163</v>
          </cell>
          <cell r="H251">
            <v>42278</v>
          </cell>
        </row>
        <row r="252">
          <cell r="B252">
            <v>39196</v>
          </cell>
          <cell r="E252">
            <v>41164</v>
          </cell>
          <cell r="H252">
            <v>42279</v>
          </cell>
        </row>
        <row r="253">
          <cell r="B253">
            <v>39197</v>
          </cell>
          <cell r="E253">
            <v>41165</v>
          </cell>
          <cell r="H253">
            <v>42282</v>
          </cell>
        </row>
        <row r="254">
          <cell r="B254">
            <v>39198</v>
          </cell>
          <cell r="E254">
            <v>41166</v>
          </cell>
          <cell r="H254">
            <v>42283</v>
          </cell>
        </row>
        <row r="255">
          <cell r="B255">
            <v>39199</v>
          </cell>
          <cell r="E255">
            <v>41169</v>
          </cell>
          <cell r="H255">
            <v>42284</v>
          </cell>
        </row>
        <row r="256">
          <cell r="B256">
            <v>39202</v>
          </cell>
          <cell r="E256">
            <v>41170</v>
          </cell>
          <cell r="H256">
            <v>42285</v>
          </cell>
        </row>
        <row r="257">
          <cell r="B257">
            <v>39203</v>
          </cell>
          <cell r="E257">
            <v>41171</v>
          </cell>
          <cell r="H257">
            <v>42286</v>
          </cell>
        </row>
        <row r="258">
          <cell r="B258">
            <v>39204</v>
          </cell>
          <cell r="E258">
            <v>41172</v>
          </cell>
          <cell r="H258">
            <v>42289</v>
          </cell>
        </row>
        <row r="259">
          <cell r="B259">
            <v>39205</v>
          </cell>
          <cell r="E259">
            <v>41173</v>
          </cell>
          <cell r="H259">
            <v>42290</v>
          </cell>
        </row>
        <row r="260">
          <cell r="B260">
            <v>39206</v>
          </cell>
          <cell r="E260">
            <v>41176</v>
          </cell>
          <cell r="H260">
            <v>42291</v>
          </cell>
        </row>
        <row r="261">
          <cell r="B261">
            <v>39209</v>
          </cell>
          <cell r="E261">
            <v>41177</v>
          </cell>
          <cell r="H261">
            <v>42292</v>
          </cell>
        </row>
        <row r="262">
          <cell r="B262">
            <v>39210</v>
          </cell>
          <cell r="E262">
            <v>41178</v>
          </cell>
          <cell r="H262">
            <v>42293</v>
          </cell>
        </row>
        <row r="263">
          <cell r="B263">
            <v>39211</v>
          </cell>
          <cell r="E263">
            <v>41179</v>
          </cell>
          <cell r="H263">
            <v>42296</v>
          </cell>
        </row>
        <row r="264">
          <cell r="B264">
            <v>39212</v>
          </cell>
          <cell r="E264">
            <v>41180</v>
          </cell>
          <cell r="H264">
            <v>42297</v>
          </cell>
        </row>
        <row r="265">
          <cell r="B265">
            <v>39213</v>
          </cell>
          <cell r="E265">
            <v>41183</v>
          </cell>
          <cell r="H265">
            <v>42298</v>
          </cell>
        </row>
        <row r="266">
          <cell r="B266">
            <v>39216</v>
          </cell>
          <cell r="E266">
            <v>41184</v>
          </cell>
          <cell r="H266">
            <v>42299</v>
          </cell>
        </row>
        <row r="267">
          <cell r="B267">
            <v>39217</v>
          </cell>
          <cell r="E267">
            <v>41185</v>
          </cell>
          <cell r="H267">
            <v>42300</v>
          </cell>
        </row>
        <row r="268">
          <cell r="B268">
            <v>39218</v>
          </cell>
          <cell r="E268">
            <v>41186</v>
          </cell>
          <cell r="H268">
            <v>42303</v>
          </cell>
        </row>
        <row r="269">
          <cell r="B269">
            <v>39219</v>
          </cell>
          <cell r="E269">
            <v>41187</v>
          </cell>
          <cell r="H269">
            <v>42304</v>
          </cell>
        </row>
        <row r="270">
          <cell r="B270">
            <v>39220</v>
          </cell>
          <cell r="E270">
            <v>41190</v>
          </cell>
          <cell r="H270">
            <v>42305</v>
          </cell>
        </row>
        <row r="271">
          <cell r="B271">
            <v>39223</v>
          </cell>
          <cell r="E271">
            <v>41191</v>
          </cell>
          <cell r="H271">
            <v>42306</v>
          </cell>
        </row>
        <row r="272">
          <cell r="B272">
            <v>39224</v>
          </cell>
          <cell r="E272">
            <v>41192</v>
          </cell>
          <cell r="H272">
            <v>42307</v>
          </cell>
        </row>
        <row r="273">
          <cell r="B273">
            <v>39225</v>
          </cell>
          <cell r="E273">
            <v>41193</v>
          </cell>
          <cell r="H273">
            <v>42310</v>
          </cell>
        </row>
        <row r="274">
          <cell r="B274">
            <v>39226</v>
          </cell>
          <cell r="E274">
            <v>41194</v>
          </cell>
          <cell r="H274">
            <v>42311</v>
          </cell>
        </row>
        <row r="275">
          <cell r="B275">
            <v>39227</v>
          </cell>
          <cell r="E275">
            <v>41197</v>
          </cell>
          <cell r="H275">
            <v>42312</v>
          </cell>
        </row>
        <row r="276">
          <cell r="B276">
            <v>39231</v>
          </cell>
          <cell r="E276">
            <v>41198</v>
          </cell>
          <cell r="H276">
            <v>42313</v>
          </cell>
        </row>
        <row r="277">
          <cell r="B277">
            <v>39232</v>
          </cell>
          <cell r="E277">
            <v>41199</v>
          </cell>
          <cell r="H277">
            <v>42314</v>
          </cell>
        </row>
        <row r="278">
          <cell r="B278">
            <v>39233</v>
          </cell>
          <cell r="E278">
            <v>41200</v>
          </cell>
          <cell r="H278">
            <v>42317</v>
          </cell>
        </row>
        <row r="279">
          <cell r="B279">
            <v>39234</v>
          </cell>
          <cell r="E279">
            <v>41201</v>
          </cell>
          <cell r="H279">
            <v>42318</v>
          </cell>
        </row>
        <row r="280">
          <cell r="B280">
            <v>39237</v>
          </cell>
          <cell r="E280">
            <v>41204</v>
          </cell>
          <cell r="H280">
            <v>42319</v>
          </cell>
        </row>
        <row r="281">
          <cell r="B281">
            <v>39238</v>
          </cell>
          <cell r="E281">
            <v>41205</v>
          </cell>
          <cell r="H281">
            <v>42320</v>
          </cell>
        </row>
        <row r="282">
          <cell r="B282">
            <v>39239</v>
          </cell>
          <cell r="E282">
            <v>41206</v>
          </cell>
          <cell r="H282">
            <v>42321</v>
          </cell>
        </row>
        <row r="283">
          <cell r="B283">
            <v>39240</v>
          </cell>
          <cell r="E283">
            <v>41207</v>
          </cell>
          <cell r="H283">
            <v>42324</v>
          </cell>
        </row>
        <row r="284">
          <cell r="B284">
            <v>39241</v>
          </cell>
          <cell r="E284">
            <v>41208</v>
          </cell>
          <cell r="H284">
            <v>42325</v>
          </cell>
        </row>
        <row r="285">
          <cell r="B285">
            <v>39244</v>
          </cell>
          <cell r="E285">
            <v>41213</v>
          </cell>
          <cell r="H285">
            <v>42326</v>
          </cell>
        </row>
        <row r="286">
          <cell r="B286">
            <v>39245</v>
          </cell>
          <cell r="E286">
            <v>41214</v>
          </cell>
          <cell r="H286">
            <v>42327</v>
          </cell>
        </row>
        <row r="287">
          <cell r="B287">
            <v>39246</v>
          </cell>
          <cell r="E287">
            <v>41215</v>
          </cell>
          <cell r="H287">
            <v>42328</v>
          </cell>
        </row>
        <row r="288">
          <cell r="B288">
            <v>39247</v>
          </cell>
          <cell r="E288">
            <v>41218</v>
          </cell>
          <cell r="H288">
            <v>42331</v>
          </cell>
        </row>
        <row r="289">
          <cell r="B289">
            <v>39248</v>
          </cell>
          <cell r="E289">
            <v>41219</v>
          </cell>
          <cell r="H289">
            <v>42332</v>
          </cell>
        </row>
        <row r="290">
          <cell r="B290">
            <v>39251</v>
          </cell>
          <cell r="E290">
            <v>41220</v>
          </cell>
          <cell r="H290">
            <v>42333</v>
          </cell>
        </row>
        <row r="291">
          <cell r="B291">
            <v>39252</v>
          </cell>
          <cell r="E291">
            <v>41221</v>
          </cell>
          <cell r="H291">
            <v>42335</v>
          </cell>
        </row>
        <row r="292">
          <cell r="B292">
            <v>39253</v>
          </cell>
          <cell r="E292">
            <v>41222</v>
          </cell>
          <cell r="H292">
            <v>42338</v>
          </cell>
        </row>
        <row r="293">
          <cell r="B293">
            <v>39254</v>
          </cell>
          <cell r="E293">
            <v>41225</v>
          </cell>
          <cell r="H293">
            <v>42339</v>
          </cell>
        </row>
        <row r="294">
          <cell r="B294">
            <v>39255</v>
          </cell>
          <cell r="E294">
            <v>41226</v>
          </cell>
          <cell r="H294">
            <v>42340</v>
          </cell>
        </row>
        <row r="295">
          <cell r="B295">
            <v>39258</v>
          </cell>
          <cell r="E295">
            <v>41227</v>
          </cell>
          <cell r="H295">
            <v>42341</v>
          </cell>
        </row>
        <row r="296">
          <cell r="B296">
            <v>39259</v>
          </cell>
          <cell r="E296">
            <v>41228</v>
          </cell>
          <cell r="H296">
            <v>42342</v>
          </cell>
        </row>
        <row r="297">
          <cell r="B297">
            <v>39260</v>
          </cell>
          <cell r="E297">
            <v>41229</v>
          </cell>
          <cell r="H297">
            <v>42345</v>
          </cell>
        </row>
        <row r="298">
          <cell r="B298">
            <v>39261</v>
          </cell>
          <cell r="E298">
            <v>41232</v>
          </cell>
          <cell r="H298">
            <v>42346</v>
          </cell>
        </row>
        <row r="299">
          <cell r="B299">
            <v>39262</v>
          </cell>
          <cell r="E299">
            <v>41233</v>
          </cell>
          <cell r="H299">
            <v>42347</v>
          </cell>
        </row>
        <row r="300">
          <cell r="B300">
            <v>39265</v>
          </cell>
          <cell r="E300">
            <v>41234</v>
          </cell>
          <cell r="H300">
            <v>42348</v>
          </cell>
        </row>
        <row r="301">
          <cell r="B301">
            <v>39266</v>
          </cell>
          <cell r="E301">
            <v>41236</v>
          </cell>
          <cell r="H301">
            <v>42349</v>
          </cell>
        </row>
        <row r="302">
          <cell r="B302">
            <v>39268</v>
          </cell>
          <cell r="E302">
            <v>41239</v>
          </cell>
          <cell r="H302">
            <v>42352</v>
          </cell>
        </row>
        <row r="303">
          <cell r="B303">
            <v>39269</v>
          </cell>
          <cell r="E303">
            <v>41240</v>
          </cell>
          <cell r="H303">
            <v>42353</v>
          </cell>
        </row>
        <row r="304">
          <cell r="B304">
            <v>39272</v>
          </cell>
          <cell r="E304">
            <v>41241</v>
          </cell>
          <cell r="H304">
            <v>42354</v>
          </cell>
        </row>
        <row r="305">
          <cell r="B305">
            <v>39273</v>
          </cell>
          <cell r="E305">
            <v>41242</v>
          </cell>
          <cell r="H305">
            <v>42355</v>
          </cell>
        </row>
        <row r="306">
          <cell r="B306">
            <v>39274</v>
          </cell>
          <cell r="E306">
            <v>41243</v>
          </cell>
          <cell r="H306">
            <v>42356</v>
          </cell>
        </row>
        <row r="307">
          <cell r="B307">
            <v>39275</v>
          </cell>
          <cell r="E307">
            <v>41246</v>
          </cell>
          <cell r="H307">
            <v>42359</v>
          </cell>
        </row>
        <row r="308">
          <cell r="B308">
            <v>39276</v>
          </cell>
          <cell r="E308">
            <v>41247</v>
          </cell>
          <cell r="H308">
            <v>42360</v>
          </cell>
        </row>
        <row r="309">
          <cell r="B309">
            <v>39279</v>
          </cell>
          <cell r="E309">
            <v>41248</v>
          </cell>
          <cell r="H309">
            <v>42361</v>
          </cell>
        </row>
        <row r="310">
          <cell r="B310">
            <v>39280</v>
          </cell>
          <cell r="E310">
            <v>41249</v>
          </cell>
          <cell r="H310">
            <v>42362</v>
          </cell>
        </row>
        <row r="311">
          <cell r="B311">
            <v>39281</v>
          </cell>
          <cell r="E311">
            <v>41250</v>
          </cell>
          <cell r="H311">
            <v>42366</v>
          </cell>
        </row>
        <row r="312">
          <cell r="B312">
            <v>39282</v>
          </cell>
          <cell r="E312">
            <v>41253</v>
          </cell>
          <cell r="H312">
            <v>42367</v>
          </cell>
        </row>
        <row r="313">
          <cell r="B313">
            <v>39283</v>
          </cell>
          <cell r="E313">
            <v>41254</v>
          </cell>
          <cell r="H313">
            <v>42368</v>
          </cell>
        </row>
        <row r="314">
          <cell r="B314">
            <v>39286</v>
          </cell>
          <cell r="E314">
            <v>41255</v>
          </cell>
          <cell r="H314">
            <v>42369</v>
          </cell>
        </row>
        <row r="315">
          <cell r="B315">
            <v>39287</v>
          </cell>
          <cell r="E315">
            <v>41256</v>
          </cell>
          <cell r="H315">
            <v>42373</v>
          </cell>
        </row>
        <row r="316">
          <cell r="B316">
            <v>39288</v>
          </cell>
          <cell r="E316">
            <v>41257</v>
          </cell>
          <cell r="H316">
            <v>42374</v>
          </cell>
        </row>
        <row r="317">
          <cell r="B317">
            <v>39289</v>
          </cell>
          <cell r="E317">
            <v>41260</v>
          </cell>
          <cell r="H317">
            <v>42375</v>
          </cell>
        </row>
        <row r="318">
          <cell r="B318">
            <v>39290</v>
          </cell>
          <cell r="E318">
            <v>41261</v>
          </cell>
          <cell r="H318">
            <v>42376</v>
          </cell>
        </row>
        <row r="319">
          <cell r="B319">
            <v>39293</v>
          </cell>
          <cell r="E319">
            <v>41262</v>
          </cell>
          <cell r="H319">
            <v>42377</v>
          </cell>
        </row>
        <row r="320">
          <cell r="B320">
            <v>39294</v>
          </cell>
          <cell r="E320">
            <v>41263</v>
          </cell>
          <cell r="H320">
            <v>42380</v>
          </cell>
        </row>
        <row r="321">
          <cell r="B321">
            <v>39295</v>
          </cell>
          <cell r="E321">
            <v>41264</v>
          </cell>
          <cell r="H321">
            <v>42381</v>
          </cell>
        </row>
        <row r="322">
          <cell r="B322">
            <v>39296</v>
          </cell>
          <cell r="E322">
            <v>41267</v>
          </cell>
          <cell r="H322">
            <v>42382</v>
          </cell>
        </row>
        <row r="323">
          <cell r="B323">
            <v>39297</v>
          </cell>
          <cell r="E323">
            <v>41269</v>
          </cell>
          <cell r="H323">
            <v>42383</v>
          </cell>
        </row>
        <row r="324">
          <cell r="B324">
            <v>39300</v>
          </cell>
          <cell r="E324">
            <v>41270</v>
          </cell>
          <cell r="H324">
            <v>42384</v>
          </cell>
        </row>
        <row r="325">
          <cell r="B325">
            <v>39301</v>
          </cell>
          <cell r="E325">
            <v>41271</v>
          </cell>
          <cell r="H325">
            <v>42388</v>
          </cell>
        </row>
        <row r="326">
          <cell r="B326">
            <v>39302</v>
          </cell>
          <cell r="E326">
            <v>41274</v>
          </cell>
          <cell r="H326">
            <v>42389</v>
          </cell>
        </row>
        <row r="327">
          <cell r="B327">
            <v>39303</v>
          </cell>
          <cell r="E327">
            <v>41276</v>
          </cell>
          <cell r="H327">
            <v>42390</v>
          </cell>
        </row>
        <row r="328">
          <cell r="B328">
            <v>39304</v>
          </cell>
          <cell r="E328">
            <v>41277</v>
          </cell>
          <cell r="H328">
            <v>42391</v>
          </cell>
        </row>
        <row r="329">
          <cell r="B329">
            <v>39307</v>
          </cell>
          <cell r="E329">
            <v>41278</v>
          </cell>
          <cell r="H329">
            <v>42394</v>
          </cell>
        </row>
        <row r="330">
          <cell r="B330">
            <v>39308</v>
          </cell>
          <cell r="E330">
            <v>41281</v>
          </cell>
          <cell r="H330">
            <v>42395</v>
          </cell>
        </row>
        <row r="331">
          <cell r="B331">
            <v>39309</v>
          </cell>
          <cell r="E331">
            <v>41282</v>
          </cell>
          <cell r="H331">
            <v>42396</v>
          </cell>
        </row>
        <row r="332">
          <cell r="B332">
            <v>39310</v>
          </cell>
          <cell r="E332">
            <v>41283</v>
          </cell>
          <cell r="H332">
            <v>42397</v>
          </cell>
        </row>
        <row r="333">
          <cell r="B333">
            <v>39311</v>
          </cell>
          <cell r="E333">
            <v>41284</v>
          </cell>
          <cell r="H333">
            <v>42398</v>
          </cell>
        </row>
        <row r="334">
          <cell r="B334">
            <v>39314</v>
          </cell>
          <cell r="E334">
            <v>41285</v>
          </cell>
          <cell r="H334">
            <v>42401</v>
          </cell>
        </row>
        <row r="335">
          <cell r="B335">
            <v>39315</v>
          </cell>
          <cell r="E335">
            <v>41288</v>
          </cell>
          <cell r="H335">
            <v>42402</v>
          </cell>
        </row>
        <row r="336">
          <cell r="B336">
            <v>39316</v>
          </cell>
          <cell r="E336">
            <v>41289</v>
          </cell>
          <cell r="H336">
            <v>42403</v>
          </cell>
        </row>
        <row r="337">
          <cell r="B337">
            <v>39317</v>
          </cell>
          <cell r="E337">
            <v>41290</v>
          </cell>
          <cell r="H337">
            <v>42404</v>
          </cell>
        </row>
        <row r="338">
          <cell r="B338">
            <v>39318</v>
          </cell>
          <cell r="E338">
            <v>41291</v>
          </cell>
          <cell r="H338">
            <v>42405</v>
          </cell>
        </row>
        <row r="339">
          <cell r="B339">
            <v>39321</v>
          </cell>
          <cell r="E339">
            <v>41292</v>
          </cell>
          <cell r="H339">
            <v>42408</v>
          </cell>
        </row>
        <row r="340">
          <cell r="B340">
            <v>39322</v>
          </cell>
          <cell r="E340">
            <v>41296</v>
          </cell>
          <cell r="H340">
            <v>42409</v>
          </cell>
        </row>
        <row r="341">
          <cell r="B341">
            <v>39323</v>
          </cell>
          <cell r="E341">
            <v>41297</v>
          </cell>
          <cell r="H341">
            <v>42410</v>
          </cell>
        </row>
        <row r="342">
          <cell r="B342">
            <v>39324</v>
          </cell>
          <cell r="E342">
            <v>41298</v>
          </cell>
          <cell r="H342">
            <v>42411</v>
          </cell>
        </row>
        <row r="343">
          <cell r="B343">
            <v>39325</v>
          </cell>
          <cell r="E343">
            <v>41299</v>
          </cell>
          <cell r="H343">
            <v>42412</v>
          </cell>
        </row>
        <row r="344">
          <cell r="B344">
            <v>39329</v>
          </cell>
          <cell r="E344">
            <v>41302</v>
          </cell>
          <cell r="H344">
            <v>42416</v>
          </cell>
        </row>
        <row r="345">
          <cell r="B345">
            <v>39330</v>
          </cell>
          <cell r="E345">
            <v>41303</v>
          </cell>
          <cell r="H345">
            <v>42417</v>
          </cell>
        </row>
        <row r="346">
          <cell r="B346">
            <v>39331</v>
          </cell>
          <cell r="E346">
            <v>41304</v>
          </cell>
          <cell r="H346">
            <v>42418</v>
          </cell>
        </row>
        <row r="347">
          <cell r="B347">
            <v>39332</v>
          </cell>
          <cell r="E347">
            <v>41305</v>
          </cell>
          <cell r="H347">
            <v>42419</v>
          </cell>
        </row>
        <row r="348">
          <cell r="B348">
            <v>39335</v>
          </cell>
          <cell r="E348">
            <v>41306</v>
          </cell>
          <cell r="H348">
            <v>42422</v>
          </cell>
        </row>
        <row r="349">
          <cell r="B349">
            <v>39336</v>
          </cell>
          <cell r="E349">
            <v>41309</v>
          </cell>
          <cell r="H349">
            <v>42423</v>
          </cell>
        </row>
        <row r="350">
          <cell r="B350">
            <v>39337</v>
          </cell>
          <cell r="E350">
            <v>41310</v>
          </cell>
          <cell r="H350">
            <v>42424</v>
          </cell>
        </row>
        <row r="351">
          <cell r="B351">
            <v>39338</v>
          </cell>
          <cell r="E351">
            <v>41311</v>
          </cell>
          <cell r="H351">
            <v>42425</v>
          </cell>
        </row>
        <row r="352">
          <cell r="B352">
            <v>39339</v>
          </cell>
          <cell r="E352">
            <v>41312</v>
          </cell>
          <cell r="H352">
            <v>42426</v>
          </cell>
        </row>
        <row r="353">
          <cell r="B353">
            <v>39342</v>
          </cell>
          <cell r="E353">
            <v>41313</v>
          </cell>
          <cell r="H353">
            <v>42429</v>
          </cell>
        </row>
        <row r="354">
          <cell r="B354">
            <v>39343</v>
          </cell>
          <cell r="E354">
            <v>41316</v>
          </cell>
          <cell r="H354">
            <v>42430</v>
          </cell>
        </row>
        <row r="355">
          <cell r="B355">
            <v>39344</v>
          </cell>
          <cell r="E355">
            <v>41317</v>
          </cell>
          <cell r="H355">
            <v>42431</v>
          </cell>
        </row>
        <row r="356">
          <cell r="B356">
            <v>39345</v>
          </cell>
          <cell r="E356">
            <v>41318</v>
          </cell>
          <cell r="H356">
            <v>42432</v>
          </cell>
        </row>
        <row r="357">
          <cell r="B357">
            <v>39346</v>
          </cell>
          <cell r="E357">
            <v>41319</v>
          </cell>
          <cell r="H357">
            <v>42433</v>
          </cell>
        </row>
        <row r="358">
          <cell r="B358">
            <v>39349</v>
          </cell>
          <cell r="E358">
            <v>41320</v>
          </cell>
          <cell r="H358">
            <v>42436</v>
          </cell>
        </row>
        <row r="359">
          <cell r="B359">
            <v>39350</v>
          </cell>
          <cell r="E359">
            <v>41324</v>
          </cell>
          <cell r="H359">
            <v>42437</v>
          </cell>
        </row>
        <row r="360">
          <cell r="B360">
            <v>39351</v>
          </cell>
          <cell r="E360">
            <v>41325</v>
          </cell>
          <cell r="H360">
            <v>42438</v>
          </cell>
        </row>
        <row r="361">
          <cell r="B361">
            <v>39352</v>
          </cell>
          <cell r="E361">
            <v>41326</v>
          </cell>
          <cell r="H361">
            <v>42439</v>
          </cell>
        </row>
        <row r="362">
          <cell r="B362">
            <v>39353</v>
          </cell>
          <cell r="E362">
            <v>41327</v>
          </cell>
          <cell r="H362">
            <v>42440</v>
          </cell>
        </row>
        <row r="363">
          <cell r="B363">
            <v>39356</v>
          </cell>
          <cell r="E363">
            <v>41330</v>
          </cell>
          <cell r="H363">
            <v>42443</v>
          </cell>
        </row>
        <row r="364">
          <cell r="B364">
            <v>39357</v>
          </cell>
          <cell r="E364">
            <v>41331</v>
          </cell>
          <cell r="H364">
            <v>42444</v>
          </cell>
        </row>
        <row r="365">
          <cell r="B365">
            <v>39358</v>
          </cell>
          <cell r="E365">
            <v>41332</v>
          </cell>
          <cell r="H365">
            <v>42445</v>
          </cell>
        </row>
        <row r="366">
          <cell r="B366">
            <v>39359</v>
          </cell>
          <cell r="E366">
            <v>41333</v>
          </cell>
          <cell r="H366">
            <v>42446</v>
          </cell>
        </row>
        <row r="367">
          <cell r="B367">
            <v>39360</v>
          </cell>
          <cell r="E367">
            <v>41334</v>
          </cell>
          <cell r="H367">
            <v>42447</v>
          </cell>
        </row>
        <row r="368">
          <cell r="B368">
            <v>39363</v>
          </cell>
          <cell r="E368">
            <v>41337</v>
          </cell>
          <cell r="H368">
            <v>42450</v>
          </cell>
        </row>
        <row r="369">
          <cell r="B369">
            <v>39364</v>
          </cell>
          <cell r="E369">
            <v>41338</v>
          </cell>
          <cell r="H369">
            <v>42451</v>
          </cell>
        </row>
        <row r="370">
          <cell r="B370">
            <v>39365</v>
          </cell>
          <cell r="E370">
            <v>41339</v>
          </cell>
          <cell r="H370">
            <v>42452</v>
          </cell>
        </row>
        <row r="371">
          <cell r="B371">
            <v>39366</v>
          </cell>
          <cell r="E371">
            <v>41340</v>
          </cell>
          <cell r="H371">
            <v>42453</v>
          </cell>
        </row>
        <row r="372">
          <cell r="B372">
            <v>39367</v>
          </cell>
          <cell r="E372">
            <v>41341</v>
          </cell>
          <cell r="H372">
            <v>42457</v>
          </cell>
        </row>
        <row r="373">
          <cell r="B373">
            <v>39370</v>
          </cell>
          <cell r="E373">
            <v>41344</v>
          </cell>
          <cell r="H373">
            <v>42458</v>
          </cell>
        </row>
        <row r="374">
          <cell r="B374">
            <v>39371</v>
          </cell>
          <cell r="E374">
            <v>41345</v>
          </cell>
          <cell r="H374">
            <v>42459</v>
          </cell>
        </row>
        <row r="375">
          <cell r="B375">
            <v>39372</v>
          </cell>
          <cell r="E375">
            <v>41346</v>
          </cell>
          <cell r="H375">
            <v>42460</v>
          </cell>
        </row>
        <row r="376">
          <cell r="B376">
            <v>39373</v>
          </cell>
          <cell r="E376">
            <v>41347</v>
          </cell>
          <cell r="H376">
            <v>42461</v>
          </cell>
        </row>
        <row r="377">
          <cell r="B377">
            <v>39374</v>
          </cell>
          <cell r="E377">
            <v>41348</v>
          </cell>
          <cell r="H377">
            <v>42464</v>
          </cell>
        </row>
        <row r="378">
          <cell r="B378">
            <v>39377</v>
          </cell>
          <cell r="E378">
            <v>41351</v>
          </cell>
          <cell r="H378">
            <v>42465</v>
          </cell>
        </row>
        <row r="379">
          <cell r="B379">
            <v>39378</v>
          </cell>
          <cell r="E379">
            <v>41352</v>
          </cell>
          <cell r="H379">
            <v>42466</v>
          </cell>
        </row>
        <row r="380">
          <cell r="B380">
            <v>39379</v>
          </cell>
          <cell r="E380">
            <v>41353</v>
          </cell>
          <cell r="H380">
            <v>42467</v>
          </cell>
        </row>
        <row r="381">
          <cell r="B381">
            <v>39380</v>
          </cell>
          <cell r="E381">
            <v>41354</v>
          </cell>
          <cell r="H381">
            <v>42468</v>
          </cell>
        </row>
        <row r="382">
          <cell r="B382">
            <v>39381</v>
          </cell>
          <cell r="E382">
            <v>41355</v>
          </cell>
          <cell r="H382">
            <v>42471</v>
          </cell>
        </row>
        <row r="383">
          <cell r="B383">
            <v>39384</v>
          </cell>
          <cell r="E383">
            <v>41358</v>
          </cell>
          <cell r="H383">
            <v>42472</v>
          </cell>
        </row>
        <row r="384">
          <cell r="B384">
            <v>39385</v>
          </cell>
          <cell r="E384">
            <v>41359</v>
          </cell>
          <cell r="H384">
            <v>42473</v>
          </cell>
        </row>
        <row r="385">
          <cell r="B385">
            <v>39386</v>
          </cell>
          <cell r="E385">
            <v>41360</v>
          </cell>
          <cell r="H385">
            <v>42474</v>
          </cell>
        </row>
        <row r="386">
          <cell r="B386">
            <v>39387</v>
          </cell>
          <cell r="E386">
            <v>41361</v>
          </cell>
          <cell r="H386">
            <v>42475</v>
          </cell>
        </row>
        <row r="387">
          <cell r="B387">
            <v>39388</v>
          </cell>
          <cell r="E387">
            <v>41365</v>
          </cell>
          <cell r="H387">
            <v>42478</v>
          </cell>
        </row>
        <row r="388">
          <cell r="B388">
            <v>39391</v>
          </cell>
          <cell r="E388">
            <v>41366</v>
          </cell>
          <cell r="H388">
            <v>42479</v>
          </cell>
        </row>
        <row r="389">
          <cell r="B389">
            <v>39392</v>
          </cell>
          <cell r="E389">
            <v>41367</v>
          </cell>
          <cell r="H389">
            <v>42480</v>
          </cell>
        </row>
        <row r="390">
          <cell r="B390">
            <v>39393</v>
          </cell>
          <cell r="E390">
            <v>41368</v>
          </cell>
          <cell r="H390">
            <v>42481</v>
          </cell>
        </row>
        <row r="391">
          <cell r="B391">
            <v>39394</v>
          </cell>
          <cell r="E391">
            <v>41369</v>
          </cell>
          <cell r="H391">
            <v>42482</v>
          </cell>
        </row>
        <row r="392">
          <cell r="B392">
            <v>39395</v>
          </cell>
          <cell r="E392">
            <v>41372</v>
          </cell>
          <cell r="H392">
            <v>42485</v>
          </cell>
        </row>
        <row r="393">
          <cell r="B393">
            <v>39398</v>
          </cell>
          <cell r="E393">
            <v>41373</v>
          </cell>
          <cell r="H393">
            <v>42486</v>
          </cell>
        </row>
        <row r="394">
          <cell r="B394">
            <v>39399</v>
          </cell>
          <cell r="E394">
            <v>41374</v>
          </cell>
          <cell r="H394">
            <v>42487</v>
          </cell>
        </row>
        <row r="395">
          <cell r="B395">
            <v>39400</v>
          </cell>
          <cell r="E395">
            <v>41375</v>
          </cell>
          <cell r="H395">
            <v>42488</v>
          </cell>
        </row>
        <row r="396">
          <cell r="B396">
            <v>39401</v>
          </cell>
          <cell r="E396">
            <v>41376</v>
          </cell>
          <cell r="H396">
            <v>42489</v>
          </cell>
        </row>
        <row r="397">
          <cell r="B397">
            <v>39402</v>
          </cell>
          <cell r="E397">
            <v>41379</v>
          </cell>
          <cell r="H397">
            <v>42492</v>
          </cell>
        </row>
        <row r="398">
          <cell r="B398">
            <v>39405</v>
          </cell>
          <cell r="E398">
            <v>41380</v>
          </cell>
          <cell r="H398">
            <v>42493</v>
          </cell>
        </row>
        <row r="399">
          <cell r="B399">
            <v>39406</v>
          </cell>
          <cell r="E399">
            <v>41381</v>
          </cell>
          <cell r="H399">
            <v>42494</v>
          </cell>
        </row>
        <row r="400">
          <cell r="B400">
            <v>39407</v>
          </cell>
          <cell r="E400">
            <v>41382</v>
          </cell>
          <cell r="H400">
            <v>42495</v>
          </cell>
        </row>
        <row r="401">
          <cell r="B401">
            <v>39409</v>
          </cell>
          <cell r="E401">
            <v>41383</v>
          </cell>
          <cell r="H401">
            <v>42496</v>
          </cell>
        </row>
        <row r="402">
          <cell r="B402">
            <v>39412</v>
          </cell>
          <cell r="E402">
            <v>41386</v>
          </cell>
          <cell r="H402">
            <v>42499</v>
          </cell>
        </row>
        <row r="403">
          <cell r="B403">
            <v>39413</v>
          </cell>
          <cell r="E403">
            <v>41387</v>
          </cell>
          <cell r="H403">
            <v>42500</v>
          </cell>
        </row>
        <row r="404">
          <cell r="B404">
            <v>39414</v>
          </cell>
          <cell r="E404">
            <v>41388</v>
          </cell>
          <cell r="H404">
            <v>42501</v>
          </cell>
        </row>
        <row r="405">
          <cell r="B405">
            <v>39415</v>
          </cell>
          <cell r="E405">
            <v>41389</v>
          </cell>
          <cell r="H405">
            <v>42502</v>
          </cell>
        </row>
        <row r="406">
          <cell r="B406">
            <v>39416</v>
          </cell>
          <cell r="E406">
            <v>41390</v>
          </cell>
          <cell r="H406">
            <v>42503</v>
          </cell>
        </row>
        <row r="407">
          <cell r="B407">
            <v>39419</v>
          </cell>
          <cell r="E407">
            <v>41393</v>
          </cell>
          <cell r="H407">
            <v>42506</v>
          </cell>
        </row>
        <row r="408">
          <cell r="B408">
            <v>39420</v>
          </cell>
          <cell r="E408">
            <v>41394</v>
          </cell>
          <cell r="H408">
            <v>42507</v>
          </cell>
        </row>
        <row r="409">
          <cell r="B409">
            <v>39421</v>
          </cell>
          <cell r="E409">
            <v>41395</v>
          </cell>
          <cell r="H409">
            <v>42508</v>
          </cell>
        </row>
        <row r="410">
          <cell r="B410">
            <v>39422</v>
          </cell>
          <cell r="E410">
            <v>41396</v>
          </cell>
          <cell r="H410">
            <v>42509</v>
          </cell>
        </row>
        <row r="411">
          <cell r="B411">
            <v>39423</v>
          </cell>
          <cell r="E411">
            <v>41397</v>
          </cell>
          <cell r="H411">
            <v>42510</v>
          </cell>
        </row>
        <row r="412">
          <cell r="B412">
            <v>39426</v>
          </cell>
          <cell r="E412">
            <v>41400</v>
          </cell>
          <cell r="H412">
            <v>42513</v>
          </cell>
        </row>
        <row r="413">
          <cell r="B413">
            <v>39427</v>
          </cell>
          <cell r="E413">
            <v>41401</v>
          </cell>
          <cell r="H413">
            <v>42514</v>
          </cell>
        </row>
        <row r="414">
          <cell r="B414">
            <v>39428</v>
          </cell>
          <cell r="E414">
            <v>41402</v>
          </cell>
          <cell r="H414">
            <v>42515</v>
          </cell>
        </row>
        <row r="415">
          <cell r="B415">
            <v>39429</v>
          </cell>
          <cell r="E415">
            <v>41403</v>
          </cell>
          <cell r="H415">
            <v>42516</v>
          </cell>
        </row>
        <row r="416">
          <cell r="B416">
            <v>39430</v>
          </cell>
          <cell r="E416">
            <v>41404</v>
          </cell>
          <cell r="H416">
            <v>42517</v>
          </cell>
        </row>
        <row r="417">
          <cell r="B417">
            <v>39433</v>
          </cell>
          <cell r="E417">
            <v>41407</v>
          </cell>
          <cell r="H417">
            <v>42521</v>
          </cell>
        </row>
        <row r="418">
          <cell r="B418">
            <v>39434</v>
          </cell>
          <cell r="E418">
            <v>41408</v>
          </cell>
          <cell r="H418">
            <v>42522</v>
          </cell>
        </row>
        <row r="419">
          <cell r="B419">
            <v>39435</v>
          </cell>
          <cell r="E419">
            <v>41409</v>
          </cell>
          <cell r="H419">
            <v>42523</v>
          </cell>
        </row>
        <row r="420">
          <cell r="B420">
            <v>39436</v>
          </cell>
          <cell r="E420">
            <v>41410</v>
          </cell>
          <cell r="H420">
            <v>42524</v>
          </cell>
        </row>
        <row r="421">
          <cell r="B421">
            <v>39437</v>
          </cell>
          <cell r="E421">
            <v>41411</v>
          </cell>
          <cell r="H421">
            <v>42527</v>
          </cell>
        </row>
        <row r="422">
          <cell r="B422">
            <v>39440</v>
          </cell>
          <cell r="E422">
            <v>41414</v>
          </cell>
          <cell r="H422">
            <v>42528</v>
          </cell>
        </row>
        <row r="423">
          <cell r="B423">
            <v>39442</v>
          </cell>
          <cell r="E423">
            <v>41415</v>
          </cell>
          <cell r="H423">
            <v>42529</v>
          </cell>
        </row>
        <row r="424">
          <cell r="B424">
            <v>39443</v>
          </cell>
          <cell r="E424">
            <v>41416</v>
          </cell>
          <cell r="H424">
            <v>42530</v>
          </cell>
        </row>
        <row r="425">
          <cell r="B425">
            <v>39444</v>
          </cell>
          <cell r="E425">
            <v>41417</v>
          </cell>
          <cell r="H425">
            <v>42531</v>
          </cell>
        </row>
        <row r="426">
          <cell r="B426">
            <v>39447</v>
          </cell>
          <cell r="E426">
            <v>41418</v>
          </cell>
          <cell r="H426">
            <v>42534</v>
          </cell>
        </row>
        <row r="427">
          <cell r="B427">
            <v>39449</v>
          </cell>
          <cell r="E427">
            <v>41422</v>
          </cell>
          <cell r="H427">
            <v>42535</v>
          </cell>
        </row>
        <row r="428">
          <cell r="B428">
            <v>39450</v>
          </cell>
          <cell r="E428">
            <v>41423</v>
          </cell>
          <cell r="H428">
            <v>42536</v>
          </cell>
        </row>
        <row r="429">
          <cell r="B429">
            <v>39451</v>
          </cell>
          <cell r="E429">
            <v>41424</v>
          </cell>
          <cell r="H429">
            <v>42537</v>
          </cell>
        </row>
        <row r="430">
          <cell r="B430">
            <v>39454</v>
          </cell>
          <cell r="E430">
            <v>41425</v>
          </cell>
          <cell r="H430">
            <v>42538</v>
          </cell>
        </row>
        <row r="431">
          <cell r="B431">
            <v>39455</v>
          </cell>
          <cell r="E431">
            <v>41428</v>
          </cell>
          <cell r="H431">
            <v>42541</v>
          </cell>
        </row>
        <row r="432">
          <cell r="B432">
            <v>39456</v>
          </cell>
          <cell r="E432">
            <v>41429</v>
          </cell>
          <cell r="H432">
            <v>42542</v>
          </cell>
        </row>
        <row r="433">
          <cell r="B433">
            <v>39457</v>
          </cell>
          <cell r="E433">
            <v>41430</v>
          </cell>
          <cell r="H433">
            <v>42543</v>
          </cell>
        </row>
        <row r="434">
          <cell r="B434">
            <v>39458</v>
          </cell>
          <cell r="E434">
            <v>41431</v>
          </cell>
          <cell r="H434">
            <v>42544</v>
          </cell>
        </row>
        <row r="435">
          <cell r="B435">
            <v>39461</v>
          </cell>
          <cell r="E435">
            <v>41432</v>
          </cell>
          <cell r="H435">
            <v>42545</v>
          </cell>
        </row>
        <row r="436">
          <cell r="B436">
            <v>39462</v>
          </cell>
          <cell r="E436">
            <v>41435</v>
          </cell>
          <cell r="H436">
            <v>42548</v>
          </cell>
        </row>
        <row r="437">
          <cell r="B437">
            <v>39463</v>
          </cell>
          <cell r="E437">
            <v>41436</v>
          </cell>
          <cell r="H437">
            <v>42549</v>
          </cell>
        </row>
        <row r="438">
          <cell r="B438">
            <v>39464</v>
          </cell>
          <cell r="E438">
            <v>41437</v>
          </cell>
          <cell r="H438">
            <v>42550</v>
          </cell>
        </row>
        <row r="439">
          <cell r="B439">
            <v>39465</v>
          </cell>
          <cell r="E439">
            <v>41438</v>
          </cell>
          <cell r="H439">
            <v>42551</v>
          </cell>
        </row>
        <row r="440">
          <cell r="B440">
            <v>39469</v>
          </cell>
          <cell r="E440">
            <v>41439</v>
          </cell>
          <cell r="H440">
            <v>42552</v>
          </cell>
        </row>
        <row r="441">
          <cell r="B441">
            <v>39470</v>
          </cell>
          <cell r="E441">
            <v>41442</v>
          </cell>
          <cell r="H441">
            <v>42556</v>
          </cell>
        </row>
        <row r="442">
          <cell r="B442">
            <v>39471</v>
          </cell>
          <cell r="E442">
            <v>41443</v>
          </cell>
          <cell r="H442">
            <v>42557</v>
          </cell>
        </row>
        <row r="443">
          <cell r="B443">
            <v>39472</v>
          </cell>
          <cell r="E443">
            <v>41444</v>
          </cell>
          <cell r="H443">
            <v>42558</v>
          </cell>
        </row>
        <row r="444">
          <cell r="B444">
            <v>39475</v>
          </cell>
          <cell r="E444">
            <v>41445</v>
          </cell>
          <cell r="H444">
            <v>42559</v>
          </cell>
        </row>
        <row r="445">
          <cell r="B445">
            <v>39476</v>
          </cell>
          <cell r="E445">
            <v>41446</v>
          </cell>
          <cell r="H445">
            <v>42562</v>
          </cell>
        </row>
        <row r="446">
          <cell r="B446">
            <v>39477</v>
          </cell>
          <cell r="E446">
            <v>41449</v>
          </cell>
          <cell r="H446">
            <v>42563</v>
          </cell>
        </row>
        <row r="447">
          <cell r="B447">
            <v>39478</v>
          </cell>
          <cell r="E447">
            <v>41450</v>
          </cell>
          <cell r="H447">
            <v>42564</v>
          </cell>
        </row>
        <row r="448">
          <cell r="B448">
            <v>39479</v>
          </cell>
          <cell r="E448">
            <v>41451</v>
          </cell>
          <cell r="H448">
            <v>42565</v>
          </cell>
        </row>
        <row r="449">
          <cell r="B449">
            <v>39482</v>
          </cell>
          <cell r="E449">
            <v>41452</v>
          </cell>
          <cell r="H449">
            <v>42566</v>
          </cell>
        </row>
        <row r="450">
          <cell r="B450">
            <v>39483</v>
          </cell>
          <cell r="E450">
            <v>41453</v>
          </cell>
          <cell r="H450">
            <v>42569</v>
          </cell>
        </row>
        <row r="451">
          <cell r="B451">
            <v>39484</v>
          </cell>
          <cell r="E451">
            <v>41456</v>
          </cell>
          <cell r="H451">
            <v>42570</v>
          </cell>
        </row>
        <row r="452">
          <cell r="B452">
            <v>39485</v>
          </cell>
          <cell r="E452">
            <v>41457</v>
          </cell>
          <cell r="H452">
            <v>42571</v>
          </cell>
        </row>
        <row r="453">
          <cell r="B453">
            <v>39486</v>
          </cell>
          <cell r="E453">
            <v>41458</v>
          </cell>
          <cell r="H453">
            <v>42572</v>
          </cell>
        </row>
        <row r="454">
          <cell r="B454">
            <v>39489</v>
          </cell>
          <cell r="E454">
            <v>41460</v>
          </cell>
          <cell r="H454">
            <v>42573</v>
          </cell>
        </row>
        <row r="455">
          <cell r="B455">
            <v>39490</v>
          </cell>
          <cell r="E455">
            <v>41463</v>
          </cell>
          <cell r="H455">
            <v>42576</v>
          </cell>
        </row>
        <row r="456">
          <cell r="B456">
            <v>39491</v>
          </cell>
          <cell r="E456">
            <v>41464</v>
          </cell>
          <cell r="H456">
            <v>42577</v>
          </cell>
        </row>
        <row r="457">
          <cell r="B457">
            <v>39492</v>
          </cell>
          <cell r="E457">
            <v>41465</v>
          </cell>
          <cell r="H457">
            <v>42578</v>
          </cell>
        </row>
        <row r="458">
          <cell r="B458">
            <v>39493</v>
          </cell>
          <cell r="E458">
            <v>41466</v>
          </cell>
          <cell r="H458">
            <v>42579</v>
          </cell>
        </row>
        <row r="459">
          <cell r="B459">
            <v>39497</v>
          </cell>
          <cell r="E459">
            <v>41467</v>
          </cell>
          <cell r="H459">
            <v>42580</v>
          </cell>
        </row>
        <row r="460">
          <cell r="B460">
            <v>39498</v>
          </cell>
          <cell r="E460">
            <v>41470</v>
          </cell>
          <cell r="H460">
            <v>42583</v>
          </cell>
        </row>
        <row r="461">
          <cell r="B461">
            <v>39499</v>
          </cell>
          <cell r="E461">
            <v>41471</v>
          </cell>
          <cell r="H461">
            <v>42584</v>
          </cell>
        </row>
        <row r="462">
          <cell r="B462">
            <v>39500</v>
          </cell>
          <cell r="E462">
            <v>41472</v>
          </cell>
          <cell r="H462">
            <v>42585</v>
          </cell>
        </row>
        <row r="463">
          <cell r="B463">
            <v>39503</v>
          </cell>
          <cell r="E463">
            <v>41473</v>
          </cell>
          <cell r="H463">
            <v>42586</v>
          </cell>
        </row>
        <row r="464">
          <cell r="B464">
            <v>39504</v>
          </cell>
          <cell r="E464">
            <v>41474</v>
          </cell>
          <cell r="H464">
            <v>42587</v>
          </cell>
        </row>
        <row r="465">
          <cell r="B465">
            <v>39505</v>
          </cell>
          <cell r="E465">
            <v>41477</v>
          </cell>
          <cell r="H465">
            <v>42590</v>
          </cell>
        </row>
        <row r="466">
          <cell r="B466">
            <v>39506</v>
          </cell>
          <cell r="E466">
            <v>41478</v>
          </cell>
          <cell r="H466">
            <v>42591</v>
          </cell>
        </row>
        <row r="467">
          <cell r="B467">
            <v>39507</v>
          </cell>
          <cell r="E467">
            <v>41479</v>
          </cell>
          <cell r="H467">
            <v>42592</v>
          </cell>
        </row>
        <row r="468">
          <cell r="B468">
            <v>39510</v>
          </cell>
          <cell r="E468">
            <v>41480</v>
          </cell>
          <cell r="H468">
            <v>42593</v>
          </cell>
        </row>
        <row r="469">
          <cell r="B469">
            <v>39511</v>
          </cell>
          <cell r="E469">
            <v>41481</v>
          </cell>
          <cell r="H469">
            <v>42594</v>
          </cell>
        </row>
        <row r="470">
          <cell r="B470">
            <v>39512</v>
          </cell>
          <cell r="E470">
            <v>41484</v>
          </cell>
          <cell r="H470">
            <v>42597</v>
          </cell>
        </row>
        <row r="471">
          <cell r="B471">
            <v>39513</v>
          </cell>
          <cell r="E471">
            <v>41485</v>
          </cell>
          <cell r="H471">
            <v>42598</v>
          </cell>
        </row>
        <row r="472">
          <cell r="B472">
            <v>39514</v>
          </cell>
          <cell r="E472">
            <v>41486</v>
          </cell>
          <cell r="H472">
            <v>42599</v>
          </cell>
        </row>
        <row r="473">
          <cell r="B473">
            <v>39517</v>
          </cell>
          <cell r="E473">
            <v>41487</v>
          </cell>
          <cell r="H473">
            <v>42600</v>
          </cell>
        </row>
        <row r="474">
          <cell r="B474">
            <v>39518</v>
          </cell>
          <cell r="E474">
            <v>41488</v>
          </cell>
          <cell r="H474">
            <v>42601</v>
          </cell>
        </row>
        <row r="475">
          <cell r="B475">
            <v>39519</v>
          </cell>
          <cell r="E475">
            <v>41491</v>
          </cell>
          <cell r="H475">
            <v>42604</v>
          </cell>
        </row>
        <row r="476">
          <cell r="B476">
            <v>39520</v>
          </cell>
          <cell r="E476">
            <v>41492</v>
          </cell>
          <cell r="H476">
            <v>42605</v>
          </cell>
        </row>
        <row r="477">
          <cell r="B477">
            <v>39521</v>
          </cell>
          <cell r="E477">
            <v>41493</v>
          </cell>
          <cell r="H477">
            <v>42606</v>
          </cell>
        </row>
        <row r="478">
          <cell r="B478">
            <v>39524</v>
          </cell>
          <cell r="E478">
            <v>41494</v>
          </cell>
          <cell r="H478">
            <v>42607</v>
          </cell>
        </row>
        <row r="479">
          <cell r="B479">
            <v>39525</v>
          </cell>
          <cell r="E479">
            <v>41495</v>
          </cell>
          <cell r="H479">
            <v>42608</v>
          </cell>
        </row>
        <row r="480">
          <cell r="B480">
            <v>39526</v>
          </cell>
          <cell r="E480">
            <v>41498</v>
          </cell>
          <cell r="H480">
            <v>42611</v>
          </cell>
        </row>
        <row r="481">
          <cell r="B481">
            <v>39527</v>
          </cell>
          <cell r="E481">
            <v>41499</v>
          </cell>
          <cell r="H481">
            <v>42612</v>
          </cell>
        </row>
        <row r="482">
          <cell r="B482">
            <v>39531</v>
          </cell>
          <cell r="E482">
            <v>41500</v>
          </cell>
          <cell r="H482">
            <v>42613</v>
          </cell>
        </row>
        <row r="483">
          <cell r="B483">
            <v>39532</v>
          </cell>
          <cell r="E483">
            <v>41501</v>
          </cell>
          <cell r="H483">
            <v>42614</v>
          </cell>
        </row>
        <row r="484">
          <cell r="B484">
            <v>39533</v>
          </cell>
          <cell r="E484">
            <v>41502</v>
          </cell>
          <cell r="H484">
            <v>42615</v>
          </cell>
        </row>
        <row r="485">
          <cell r="B485">
            <v>39534</v>
          </cell>
          <cell r="E485">
            <v>41505</v>
          </cell>
          <cell r="H485">
            <v>42619</v>
          </cell>
        </row>
        <row r="486">
          <cell r="B486">
            <v>39535</v>
          </cell>
          <cell r="E486">
            <v>41506</v>
          </cell>
          <cell r="H486">
            <v>42620</v>
          </cell>
        </row>
        <row r="487">
          <cell r="B487">
            <v>39538</v>
          </cell>
          <cell r="E487">
            <v>41507</v>
          </cell>
          <cell r="H487">
            <v>42621</v>
          </cell>
        </row>
        <row r="488">
          <cell r="B488">
            <v>39539</v>
          </cell>
          <cell r="E488">
            <v>41508</v>
          </cell>
          <cell r="H488">
            <v>42622</v>
          </cell>
        </row>
        <row r="489">
          <cell r="B489">
            <v>39540</v>
          </cell>
          <cell r="E489">
            <v>41509</v>
          </cell>
          <cell r="H489">
            <v>42625</v>
          </cell>
        </row>
        <row r="490">
          <cell r="B490">
            <v>39541</v>
          </cell>
          <cell r="E490">
            <v>41512</v>
          </cell>
          <cell r="H490">
            <v>42626</v>
          </cell>
        </row>
        <row r="491">
          <cell r="B491">
            <v>39542</v>
          </cell>
          <cell r="E491">
            <v>41513</v>
          </cell>
          <cell r="H491">
            <v>42627</v>
          </cell>
        </row>
        <row r="492">
          <cell r="B492">
            <v>39545</v>
          </cell>
          <cell r="E492">
            <v>41514</v>
          </cell>
          <cell r="H492">
            <v>42628</v>
          </cell>
        </row>
        <row r="493">
          <cell r="B493">
            <v>39546</v>
          </cell>
          <cell r="E493">
            <v>41515</v>
          </cell>
          <cell r="H493">
            <v>42629</v>
          </cell>
        </row>
        <row r="494">
          <cell r="B494">
            <v>39547</v>
          </cell>
          <cell r="E494">
            <v>41516</v>
          </cell>
          <cell r="H494">
            <v>42632</v>
          </cell>
        </row>
        <row r="495">
          <cell r="B495">
            <v>39548</v>
          </cell>
          <cell r="E495">
            <v>41520</v>
          </cell>
          <cell r="H495">
            <v>42633</v>
          </cell>
        </row>
        <row r="496">
          <cell r="B496">
            <v>39549</v>
          </cell>
          <cell r="E496">
            <v>41521</v>
          </cell>
          <cell r="H496">
            <v>42634</v>
          </cell>
        </row>
        <row r="497">
          <cell r="B497">
            <v>39552</v>
          </cell>
          <cell r="E497">
            <v>41522</v>
          </cell>
          <cell r="H497">
            <v>42635</v>
          </cell>
        </row>
        <row r="498">
          <cell r="B498">
            <v>39553</v>
          </cell>
          <cell r="E498">
            <v>41523</v>
          </cell>
          <cell r="H498">
            <v>42636</v>
          </cell>
        </row>
        <row r="499">
          <cell r="B499">
            <v>39554</v>
          </cell>
          <cell r="E499">
            <v>41526</v>
          </cell>
          <cell r="H499">
            <v>42639</v>
          </cell>
        </row>
        <row r="500">
          <cell r="B500">
            <v>39555</v>
          </cell>
          <cell r="E500">
            <v>41527</v>
          </cell>
          <cell r="H500">
            <v>42640</v>
          </cell>
        </row>
        <row r="501">
          <cell r="B501">
            <v>39556</v>
          </cell>
          <cell r="E501">
            <v>41528</v>
          </cell>
          <cell r="H501">
            <v>42641</v>
          </cell>
        </row>
        <row r="502">
          <cell r="B502">
            <v>39559</v>
          </cell>
          <cell r="E502">
            <v>41529</v>
          </cell>
          <cell r="H502">
            <v>42642</v>
          </cell>
        </row>
        <row r="503">
          <cell r="B503">
            <v>39560</v>
          </cell>
          <cell r="E503">
            <v>41530</v>
          </cell>
          <cell r="H503">
            <v>42643</v>
          </cell>
        </row>
        <row r="504">
          <cell r="B504">
            <v>39561</v>
          </cell>
          <cell r="E504">
            <v>41533</v>
          </cell>
          <cell r="H504">
            <v>42646</v>
          </cell>
        </row>
        <row r="505">
          <cell r="B505">
            <v>39562</v>
          </cell>
          <cell r="E505">
            <v>41534</v>
          </cell>
          <cell r="H505">
            <v>42647</v>
          </cell>
        </row>
        <row r="506">
          <cell r="B506">
            <v>39563</v>
          </cell>
          <cell r="E506">
            <v>41535</v>
          </cell>
          <cell r="H506">
            <v>42648</v>
          </cell>
        </row>
        <row r="507">
          <cell r="B507">
            <v>39566</v>
          </cell>
          <cell r="E507">
            <v>41536</v>
          </cell>
          <cell r="H507">
            <v>42649</v>
          </cell>
        </row>
        <row r="508">
          <cell r="B508">
            <v>39567</v>
          </cell>
          <cell r="E508">
            <v>41537</v>
          </cell>
          <cell r="H508">
            <v>42650</v>
          </cell>
        </row>
        <row r="509">
          <cell r="B509">
            <v>39568</v>
          </cell>
          <cell r="E509">
            <v>41540</v>
          </cell>
          <cell r="H509">
            <v>42653</v>
          </cell>
        </row>
        <row r="510">
          <cell r="B510">
            <v>39569</v>
          </cell>
          <cell r="E510">
            <v>41541</v>
          </cell>
          <cell r="H510">
            <v>42654</v>
          </cell>
        </row>
        <row r="511">
          <cell r="B511">
            <v>39570</v>
          </cell>
          <cell r="E511">
            <v>41542</v>
          </cell>
          <cell r="H511">
            <v>42655</v>
          </cell>
        </row>
        <row r="512">
          <cell r="B512">
            <v>39573</v>
          </cell>
          <cell r="E512">
            <v>41543</v>
          </cell>
          <cell r="H512">
            <v>42656</v>
          </cell>
        </row>
        <row r="513">
          <cell r="B513">
            <v>39574</v>
          </cell>
          <cell r="E513">
            <v>41544</v>
          </cell>
          <cell r="H513">
            <v>42657</v>
          </cell>
        </row>
        <row r="514">
          <cell r="B514">
            <v>39575</v>
          </cell>
          <cell r="E514">
            <v>41547</v>
          </cell>
          <cell r="H514">
            <v>42660</v>
          </cell>
        </row>
        <row r="515">
          <cell r="B515">
            <v>39576</v>
          </cell>
          <cell r="E515">
            <v>41548</v>
          </cell>
          <cell r="H515">
            <v>42661</v>
          </cell>
        </row>
        <row r="516">
          <cell r="B516">
            <v>39577</v>
          </cell>
          <cell r="E516">
            <v>41549</v>
          </cell>
          <cell r="H516">
            <v>42662</v>
          </cell>
        </row>
        <row r="517">
          <cell r="B517">
            <v>39580</v>
          </cell>
          <cell r="E517">
            <v>41550</v>
          </cell>
          <cell r="H517">
            <v>42663</v>
          </cell>
        </row>
        <row r="518">
          <cell r="B518">
            <v>39581</v>
          </cell>
          <cell r="E518">
            <v>41551</v>
          </cell>
          <cell r="H518">
            <v>42664</v>
          </cell>
        </row>
        <row r="519">
          <cell r="B519">
            <v>39582</v>
          </cell>
          <cell r="E519">
            <v>41554</v>
          </cell>
          <cell r="H519">
            <v>42667</v>
          </cell>
        </row>
        <row r="520">
          <cell r="B520">
            <v>39583</v>
          </cell>
          <cell r="E520">
            <v>41555</v>
          </cell>
          <cell r="H520">
            <v>42668</v>
          </cell>
        </row>
        <row r="521">
          <cell r="B521">
            <v>39584</v>
          </cell>
          <cell r="E521">
            <v>41556</v>
          </cell>
          <cell r="H521">
            <v>42669</v>
          </cell>
        </row>
        <row r="522">
          <cell r="B522">
            <v>39587</v>
          </cell>
          <cell r="E522">
            <v>41557</v>
          </cell>
          <cell r="H522">
            <v>42670</v>
          </cell>
        </row>
        <row r="523">
          <cell r="B523">
            <v>39588</v>
          </cell>
          <cell r="E523">
            <v>41558</v>
          </cell>
          <cell r="H523">
            <v>42671</v>
          </cell>
        </row>
        <row r="524">
          <cell r="B524">
            <v>39589</v>
          </cell>
          <cell r="E524">
            <v>41561</v>
          </cell>
          <cell r="H524">
            <v>42674</v>
          </cell>
        </row>
        <row r="525">
          <cell r="B525">
            <v>39590</v>
          </cell>
          <cell r="E525">
            <v>41562</v>
          </cell>
          <cell r="H525">
            <v>42675</v>
          </cell>
        </row>
        <row r="526">
          <cell r="B526">
            <v>39591</v>
          </cell>
          <cell r="E526">
            <v>41563</v>
          </cell>
          <cell r="H526">
            <v>42676</v>
          </cell>
        </row>
        <row r="527">
          <cell r="B527">
            <v>39595</v>
          </cell>
          <cell r="E527">
            <v>41564</v>
          </cell>
          <cell r="H527">
            <v>42677</v>
          </cell>
        </row>
        <row r="528">
          <cell r="B528">
            <v>39596</v>
          </cell>
          <cell r="E528">
            <v>41565</v>
          </cell>
          <cell r="H528">
            <v>42678</v>
          </cell>
        </row>
        <row r="529">
          <cell r="B529">
            <v>39597</v>
          </cell>
          <cell r="E529">
            <v>41568</v>
          </cell>
          <cell r="H529">
            <v>42681</v>
          </cell>
        </row>
        <row r="530">
          <cell r="B530">
            <v>39598</v>
          </cell>
          <cell r="E530">
            <v>41569</v>
          </cell>
          <cell r="H530">
            <v>42682</v>
          </cell>
        </row>
        <row r="531">
          <cell r="B531">
            <v>39601</v>
          </cell>
          <cell r="E531">
            <v>41570</v>
          </cell>
          <cell r="H531">
            <v>42683</v>
          </cell>
        </row>
        <row r="532">
          <cell r="B532">
            <v>39602</v>
          </cell>
          <cell r="E532">
            <v>41571</v>
          </cell>
          <cell r="H532">
            <v>42684</v>
          </cell>
        </row>
        <row r="533">
          <cell r="B533">
            <v>39603</v>
          </cell>
          <cell r="E533">
            <v>41572</v>
          </cell>
          <cell r="H533">
            <v>42685</v>
          </cell>
        </row>
        <row r="534">
          <cell r="B534">
            <v>39604</v>
          </cell>
          <cell r="E534">
            <v>41575</v>
          </cell>
          <cell r="H534">
            <v>42688</v>
          </cell>
        </row>
        <row r="535">
          <cell r="B535">
            <v>39605</v>
          </cell>
          <cell r="E535">
            <v>41576</v>
          </cell>
          <cell r="H535">
            <v>42689</v>
          </cell>
        </row>
        <row r="536">
          <cell r="B536">
            <v>39608</v>
          </cell>
          <cell r="E536">
            <v>41577</v>
          </cell>
          <cell r="H536">
            <v>42690</v>
          </cell>
        </row>
        <row r="537">
          <cell r="B537">
            <v>39609</v>
          </cell>
          <cell r="E537">
            <v>41578</v>
          </cell>
          <cell r="H537">
            <v>42691</v>
          </cell>
        </row>
        <row r="538">
          <cell r="B538">
            <v>39610</v>
          </cell>
          <cell r="E538">
            <v>41579</v>
          </cell>
          <cell r="H538">
            <v>42692</v>
          </cell>
        </row>
        <row r="539">
          <cell r="B539">
            <v>39611</v>
          </cell>
          <cell r="E539">
            <v>41582</v>
          </cell>
          <cell r="H539">
            <v>42695</v>
          </cell>
        </row>
        <row r="540">
          <cell r="B540">
            <v>39612</v>
          </cell>
          <cell r="E540">
            <v>41583</v>
          </cell>
          <cell r="H540">
            <v>42696</v>
          </cell>
        </row>
        <row r="541">
          <cell r="B541">
            <v>39615</v>
          </cell>
          <cell r="E541">
            <v>41584</v>
          </cell>
          <cell r="H541">
            <v>42697</v>
          </cell>
        </row>
        <row r="542">
          <cell r="B542">
            <v>39616</v>
          </cell>
          <cell r="E542">
            <v>41585</v>
          </cell>
          <cell r="H542">
            <v>42699</v>
          </cell>
        </row>
        <row r="543">
          <cell r="B543">
            <v>39617</v>
          </cell>
          <cell r="E543">
            <v>41586</v>
          </cell>
          <cell r="H543">
            <v>42702</v>
          </cell>
        </row>
        <row r="544">
          <cell r="B544">
            <v>39618</v>
          </cell>
          <cell r="E544">
            <v>41589</v>
          </cell>
          <cell r="H544">
            <v>42703</v>
          </cell>
        </row>
        <row r="545">
          <cell r="B545">
            <v>39619</v>
          </cell>
          <cell r="E545">
            <v>41590</v>
          </cell>
          <cell r="H545">
            <v>42704</v>
          </cell>
        </row>
        <row r="546">
          <cell r="B546">
            <v>39622</v>
          </cell>
          <cell r="E546">
            <v>41591</v>
          </cell>
          <cell r="H546">
            <v>42705</v>
          </cell>
        </row>
        <row r="547">
          <cell r="B547">
            <v>39623</v>
          </cell>
          <cell r="E547">
            <v>41592</v>
          </cell>
          <cell r="H547">
            <v>42706</v>
          </cell>
        </row>
        <row r="548">
          <cell r="B548">
            <v>39624</v>
          </cell>
          <cell r="E548">
            <v>41593</v>
          </cell>
          <cell r="H548">
            <v>42709</v>
          </cell>
        </row>
        <row r="549">
          <cell r="B549">
            <v>39625</v>
          </cell>
          <cell r="E549">
            <v>41596</v>
          </cell>
          <cell r="H549">
            <v>42710</v>
          </cell>
        </row>
        <row r="550">
          <cell r="B550">
            <v>39626</v>
          </cell>
          <cell r="E550">
            <v>41597</v>
          </cell>
          <cell r="H550">
            <v>42711</v>
          </cell>
        </row>
        <row r="551">
          <cell r="B551">
            <v>39629</v>
          </cell>
          <cell r="E551">
            <v>41598</v>
          </cell>
          <cell r="H551">
            <v>42712</v>
          </cell>
        </row>
        <row r="552">
          <cell r="B552">
            <v>39630</v>
          </cell>
          <cell r="E552">
            <v>41599</v>
          </cell>
          <cell r="H552">
            <v>42713</v>
          </cell>
        </row>
        <row r="553">
          <cell r="B553">
            <v>39631</v>
          </cell>
          <cell r="E553">
            <v>41600</v>
          </cell>
          <cell r="H553">
            <v>42716</v>
          </cell>
        </row>
        <row r="554">
          <cell r="B554">
            <v>39632</v>
          </cell>
          <cell r="E554">
            <v>41603</v>
          </cell>
          <cell r="H554">
            <v>42717</v>
          </cell>
        </row>
        <row r="555">
          <cell r="B555">
            <v>39636</v>
          </cell>
          <cell r="E555">
            <v>41604</v>
          </cell>
          <cell r="H555">
            <v>42718</v>
          </cell>
        </row>
        <row r="556">
          <cell r="B556">
            <v>39637</v>
          </cell>
          <cell r="E556">
            <v>41605</v>
          </cell>
          <cell r="H556">
            <v>42719</v>
          </cell>
        </row>
        <row r="557">
          <cell r="B557">
            <v>39638</v>
          </cell>
          <cell r="E557">
            <v>41607</v>
          </cell>
          <cell r="H557">
            <v>42720</v>
          </cell>
        </row>
        <row r="558">
          <cell r="B558">
            <v>39639</v>
          </cell>
          <cell r="E558">
            <v>41610</v>
          </cell>
          <cell r="H558">
            <v>42723</v>
          </cell>
        </row>
        <row r="559">
          <cell r="B559">
            <v>39640</v>
          </cell>
          <cell r="E559">
            <v>41611</v>
          </cell>
          <cell r="H559">
            <v>42724</v>
          </cell>
        </row>
        <row r="560">
          <cell r="B560">
            <v>39643</v>
          </cell>
          <cell r="E560">
            <v>41612</v>
          </cell>
          <cell r="H560">
            <v>42725</v>
          </cell>
        </row>
        <row r="561">
          <cell r="B561">
            <v>39644</v>
          </cell>
          <cell r="E561">
            <v>41613</v>
          </cell>
          <cell r="H561">
            <v>42726</v>
          </cell>
        </row>
        <row r="562">
          <cell r="B562">
            <v>39645</v>
          </cell>
          <cell r="E562">
            <v>41614</v>
          </cell>
          <cell r="H562">
            <v>42727</v>
          </cell>
        </row>
        <row r="563">
          <cell r="B563">
            <v>39646</v>
          </cell>
          <cell r="E563">
            <v>41617</v>
          </cell>
          <cell r="H563">
            <v>42731</v>
          </cell>
        </row>
        <row r="564">
          <cell r="B564">
            <v>39647</v>
          </cell>
          <cell r="E564">
            <v>41618</v>
          </cell>
          <cell r="H564">
            <v>42732</v>
          </cell>
        </row>
        <row r="565">
          <cell r="B565">
            <v>39650</v>
          </cell>
          <cell r="E565">
            <v>41619</v>
          </cell>
          <cell r="H565">
            <v>42733</v>
          </cell>
        </row>
        <row r="566">
          <cell r="B566">
            <v>39651</v>
          </cell>
          <cell r="E566">
            <v>41620</v>
          </cell>
          <cell r="H566">
            <v>42734</v>
          </cell>
        </row>
        <row r="567">
          <cell r="B567">
            <v>39652</v>
          </cell>
          <cell r="E567">
            <v>41621</v>
          </cell>
          <cell r="H567">
            <v>42738</v>
          </cell>
        </row>
        <row r="568">
          <cell r="B568">
            <v>39653</v>
          </cell>
          <cell r="E568">
            <v>41624</v>
          </cell>
          <cell r="H568">
            <v>42739</v>
          </cell>
        </row>
        <row r="569">
          <cell r="B569">
            <v>39654</v>
          </cell>
          <cell r="E569">
            <v>41625</v>
          </cell>
          <cell r="H569">
            <v>42740</v>
          </cell>
        </row>
        <row r="570">
          <cell r="B570">
            <v>39657</v>
          </cell>
          <cell r="E570">
            <v>41626</v>
          </cell>
          <cell r="H570">
            <v>42741</v>
          </cell>
        </row>
        <row r="571">
          <cell r="B571">
            <v>39658</v>
          </cell>
          <cell r="E571">
            <v>41627</v>
          </cell>
          <cell r="H571">
            <v>42744</v>
          </cell>
        </row>
        <row r="572">
          <cell r="B572">
            <v>39659</v>
          </cell>
          <cell r="E572">
            <v>41628</v>
          </cell>
          <cell r="H572">
            <v>42745</v>
          </cell>
        </row>
        <row r="573">
          <cell r="B573">
            <v>39660</v>
          </cell>
          <cell r="E573">
            <v>41631</v>
          </cell>
          <cell r="H573">
            <v>42746</v>
          </cell>
        </row>
        <row r="574">
          <cell r="B574">
            <v>39661</v>
          </cell>
          <cell r="E574">
            <v>41632</v>
          </cell>
          <cell r="H574">
            <v>42747</v>
          </cell>
        </row>
        <row r="575">
          <cell r="B575">
            <v>39664</v>
          </cell>
          <cell r="E575">
            <v>41634</v>
          </cell>
          <cell r="H575">
            <v>42748</v>
          </cell>
        </row>
        <row r="576">
          <cell r="B576">
            <v>39665</v>
          </cell>
          <cell r="E576">
            <v>41635</v>
          </cell>
          <cell r="H576">
            <v>42752</v>
          </cell>
        </row>
        <row r="577">
          <cell r="B577">
            <v>39666</v>
          </cell>
          <cell r="E577">
            <v>41638</v>
          </cell>
          <cell r="H577">
            <v>42753</v>
          </cell>
        </row>
        <row r="578">
          <cell r="B578">
            <v>39667</v>
          </cell>
          <cell r="E578">
            <v>41639</v>
          </cell>
          <cell r="H578">
            <v>42754</v>
          </cell>
        </row>
        <row r="579">
          <cell r="B579">
            <v>39668</v>
          </cell>
          <cell r="E579">
            <v>41641</v>
          </cell>
          <cell r="H579">
            <v>42755</v>
          </cell>
        </row>
        <row r="580">
          <cell r="B580">
            <v>39671</v>
          </cell>
          <cell r="E580">
            <v>41642</v>
          </cell>
          <cell r="H580">
            <v>42758</v>
          </cell>
        </row>
        <row r="581">
          <cell r="B581">
            <v>39672</v>
          </cell>
          <cell r="E581">
            <v>41645</v>
          </cell>
          <cell r="H581">
            <v>42759</v>
          </cell>
        </row>
        <row r="582">
          <cell r="B582">
            <v>39673</v>
          </cell>
          <cell r="E582">
            <v>41646</v>
          </cell>
          <cell r="H582">
            <v>42760</v>
          </cell>
        </row>
        <row r="583">
          <cell r="B583">
            <v>39674</v>
          </cell>
          <cell r="E583">
            <v>41647</v>
          </cell>
          <cell r="H583">
            <v>42761</v>
          </cell>
        </row>
        <row r="584">
          <cell r="B584">
            <v>39675</v>
          </cell>
          <cell r="E584">
            <v>41648</v>
          </cell>
          <cell r="H584">
            <v>42762</v>
          </cell>
        </row>
        <row r="585">
          <cell r="B585">
            <v>39678</v>
          </cell>
          <cell r="E585">
            <v>41649</v>
          </cell>
          <cell r="H585">
            <v>42765</v>
          </cell>
        </row>
        <row r="586">
          <cell r="B586">
            <v>39679</v>
          </cell>
          <cell r="E586">
            <v>41652</v>
          </cell>
          <cell r="H586">
            <v>42766</v>
          </cell>
        </row>
        <row r="587">
          <cell r="B587">
            <v>39680</v>
          </cell>
          <cell r="E587">
            <v>41653</v>
          </cell>
          <cell r="H587">
            <v>42767</v>
          </cell>
        </row>
        <row r="588">
          <cell r="B588">
            <v>39681</v>
          </cell>
          <cell r="E588">
            <v>41654</v>
          </cell>
          <cell r="H588">
            <v>42768</v>
          </cell>
        </row>
        <row r="589">
          <cell r="B589">
            <v>39682</v>
          </cell>
          <cell r="E589">
            <v>41655</v>
          </cell>
          <cell r="H589">
            <v>42769</v>
          </cell>
        </row>
        <row r="590">
          <cell r="B590">
            <v>39685</v>
          </cell>
          <cell r="E590">
            <v>41656</v>
          </cell>
          <cell r="H590">
            <v>42772</v>
          </cell>
        </row>
        <row r="591">
          <cell r="B591">
            <v>39686</v>
          </cell>
          <cell r="E591">
            <v>41660</v>
          </cell>
          <cell r="H591">
            <v>42773</v>
          </cell>
        </row>
        <row r="592">
          <cell r="B592">
            <v>39687</v>
          </cell>
          <cell r="E592">
            <v>41661</v>
          </cell>
          <cell r="H592">
            <v>42774</v>
          </cell>
        </row>
        <row r="593">
          <cell r="B593">
            <v>39688</v>
          </cell>
          <cell r="E593">
            <v>41662</v>
          </cell>
          <cell r="H593">
            <v>42775</v>
          </cell>
        </row>
        <row r="594">
          <cell r="B594">
            <v>39689</v>
          </cell>
          <cell r="E594">
            <v>41663</v>
          </cell>
          <cell r="H594">
            <v>42776</v>
          </cell>
        </row>
        <row r="595">
          <cell r="B595">
            <v>39693</v>
          </cell>
          <cell r="E595">
            <v>41666</v>
          </cell>
          <cell r="H595">
            <v>42779</v>
          </cell>
        </row>
        <row r="596">
          <cell r="B596">
            <v>39694</v>
          </cell>
          <cell r="E596">
            <v>41667</v>
          </cell>
          <cell r="H596">
            <v>42780</v>
          </cell>
        </row>
        <row r="597">
          <cell r="B597">
            <v>39695</v>
          </cell>
          <cell r="E597">
            <v>41668</v>
          </cell>
          <cell r="H597">
            <v>42781</v>
          </cell>
        </row>
        <row r="598">
          <cell r="B598">
            <v>39696</v>
          </cell>
          <cell r="E598">
            <v>41669</v>
          </cell>
          <cell r="H598">
            <v>42782</v>
          </cell>
        </row>
        <row r="599">
          <cell r="B599">
            <v>39699</v>
          </cell>
          <cell r="E599">
            <v>41670</v>
          </cell>
          <cell r="H599">
            <v>42783</v>
          </cell>
        </row>
        <row r="600">
          <cell r="B600">
            <v>39700</v>
          </cell>
          <cell r="E600">
            <v>41673</v>
          </cell>
          <cell r="H600">
            <v>42787</v>
          </cell>
        </row>
        <row r="601">
          <cell r="B601">
            <v>39701</v>
          </cell>
          <cell r="E601">
            <v>41674</v>
          </cell>
          <cell r="H601">
            <v>42788</v>
          </cell>
        </row>
        <row r="602">
          <cell r="B602">
            <v>39702</v>
          </cell>
          <cell r="E602">
            <v>41675</v>
          </cell>
          <cell r="H602">
            <v>42789</v>
          </cell>
        </row>
        <row r="603">
          <cell r="B603">
            <v>39703</v>
          </cell>
          <cell r="E603">
            <v>41676</v>
          </cell>
          <cell r="H603">
            <v>42790</v>
          </cell>
        </row>
        <row r="604">
          <cell r="B604">
            <v>39706</v>
          </cell>
          <cell r="E604">
            <v>41677</v>
          </cell>
          <cell r="H604">
            <v>42793</v>
          </cell>
        </row>
        <row r="605">
          <cell r="B605">
            <v>39707</v>
          </cell>
          <cell r="E605">
            <v>41680</v>
          </cell>
          <cell r="H605">
            <v>42794</v>
          </cell>
        </row>
        <row r="606">
          <cell r="B606">
            <v>39708</v>
          </cell>
          <cell r="E606">
            <v>41681</v>
          </cell>
          <cell r="H606">
            <v>42795</v>
          </cell>
        </row>
        <row r="607">
          <cell r="B607">
            <v>39709</v>
          </cell>
          <cell r="E607">
            <v>41682</v>
          </cell>
          <cell r="H607">
            <v>42796</v>
          </cell>
        </row>
        <row r="608">
          <cell r="B608">
            <v>39710</v>
          </cell>
          <cell r="E608">
            <v>41683</v>
          </cell>
          <cell r="H608">
            <v>42797</v>
          </cell>
        </row>
        <row r="609">
          <cell r="B609">
            <v>39713</v>
          </cell>
          <cell r="E609">
            <v>41684</v>
          </cell>
          <cell r="H609">
            <v>42800</v>
          </cell>
        </row>
        <row r="610">
          <cell r="B610">
            <v>39714</v>
          </cell>
          <cell r="E610">
            <v>41688</v>
          </cell>
          <cell r="H610">
            <v>42801</v>
          </cell>
        </row>
        <row r="611">
          <cell r="B611">
            <v>39715</v>
          </cell>
          <cell r="E611">
            <v>41689</v>
          </cell>
          <cell r="H611">
            <v>42802</v>
          </cell>
        </row>
        <row r="612">
          <cell r="B612">
            <v>39716</v>
          </cell>
          <cell r="E612">
            <v>41690</v>
          </cell>
          <cell r="H612">
            <v>42803</v>
          </cell>
        </row>
        <row r="613">
          <cell r="B613">
            <v>39717</v>
          </cell>
          <cell r="E613">
            <v>41691</v>
          </cell>
          <cell r="H613">
            <v>42804</v>
          </cell>
        </row>
        <row r="614">
          <cell r="B614">
            <v>39720</v>
          </cell>
          <cell r="E614">
            <v>41694</v>
          </cell>
          <cell r="H614">
            <v>42807</v>
          </cell>
        </row>
        <row r="615">
          <cell r="B615">
            <v>39721</v>
          </cell>
          <cell r="E615">
            <v>41695</v>
          </cell>
          <cell r="H615">
            <v>42808</v>
          </cell>
        </row>
        <row r="616">
          <cell r="B616">
            <v>39722</v>
          </cell>
          <cell r="E616">
            <v>41696</v>
          </cell>
          <cell r="H616">
            <v>42809</v>
          </cell>
        </row>
        <row r="617">
          <cell r="B617">
            <v>39723</v>
          </cell>
          <cell r="E617">
            <v>41697</v>
          </cell>
          <cell r="H617">
            <v>42810</v>
          </cell>
        </row>
        <row r="618">
          <cell r="B618">
            <v>39724</v>
          </cell>
          <cell r="E618">
            <v>41698</v>
          </cell>
          <cell r="H618">
            <v>42811</v>
          </cell>
        </row>
        <row r="619">
          <cell r="B619">
            <v>39727</v>
          </cell>
          <cell r="E619">
            <v>41701</v>
          </cell>
          <cell r="H619">
            <v>42814</v>
          </cell>
        </row>
        <row r="620">
          <cell r="B620">
            <v>39728</v>
          </cell>
          <cell r="E620">
            <v>41702</v>
          </cell>
          <cell r="H620">
            <v>42815</v>
          </cell>
        </row>
        <row r="621">
          <cell r="B621">
            <v>39729</v>
          </cell>
          <cell r="E621">
            <v>41703</v>
          </cell>
          <cell r="H621">
            <v>42816</v>
          </cell>
        </row>
        <row r="622">
          <cell r="B622">
            <v>39730</v>
          </cell>
          <cell r="E622">
            <v>41704</v>
          </cell>
          <cell r="H622">
            <v>42817</v>
          </cell>
        </row>
        <row r="623">
          <cell r="B623">
            <v>39731</v>
          </cell>
          <cell r="E623">
            <v>41705</v>
          </cell>
          <cell r="H623">
            <v>42818</v>
          </cell>
        </row>
        <row r="624">
          <cell r="B624">
            <v>39734</v>
          </cell>
          <cell r="E624">
            <v>41708</v>
          </cell>
          <cell r="H624">
            <v>42821</v>
          </cell>
        </row>
        <row r="625">
          <cell r="B625">
            <v>39735</v>
          </cell>
          <cell r="E625">
            <v>41709</v>
          </cell>
          <cell r="H625">
            <v>42822</v>
          </cell>
        </row>
        <row r="626">
          <cell r="B626">
            <v>39736</v>
          </cell>
          <cell r="E626">
            <v>41710</v>
          </cell>
          <cell r="H626">
            <v>42823</v>
          </cell>
        </row>
        <row r="627">
          <cell r="B627">
            <v>39737</v>
          </cell>
          <cell r="E627">
            <v>41711</v>
          </cell>
          <cell r="H627">
            <v>42824</v>
          </cell>
        </row>
        <row r="628">
          <cell r="B628">
            <v>39738</v>
          </cell>
          <cell r="E628">
            <v>41712</v>
          </cell>
          <cell r="H628">
            <v>42825</v>
          </cell>
        </row>
        <row r="629">
          <cell r="B629">
            <v>39741</v>
          </cell>
          <cell r="E629">
            <v>41715</v>
          </cell>
          <cell r="H629">
            <v>42828</v>
          </cell>
        </row>
        <row r="630">
          <cell r="B630">
            <v>39742</v>
          </cell>
          <cell r="E630">
            <v>41716</v>
          </cell>
          <cell r="H630">
            <v>42829</v>
          </cell>
        </row>
        <row r="631">
          <cell r="B631">
            <v>39743</v>
          </cell>
          <cell r="E631">
            <v>41717</v>
          </cell>
          <cell r="H631">
            <v>42830</v>
          </cell>
        </row>
        <row r="632">
          <cell r="B632">
            <v>39744</v>
          </cell>
          <cell r="E632">
            <v>41718</v>
          </cell>
          <cell r="H632">
            <v>42831</v>
          </cell>
        </row>
        <row r="633">
          <cell r="B633">
            <v>39745</v>
          </cell>
          <cell r="E633">
            <v>41719</v>
          </cell>
          <cell r="H633">
            <v>42832</v>
          </cell>
        </row>
        <row r="634">
          <cell r="B634">
            <v>39748</v>
          </cell>
          <cell r="E634">
            <v>41722</v>
          </cell>
          <cell r="H634">
            <v>42835</v>
          </cell>
        </row>
        <row r="635">
          <cell r="B635">
            <v>39749</v>
          </cell>
          <cell r="E635">
            <v>41723</v>
          </cell>
          <cell r="H635">
            <v>42836</v>
          </cell>
        </row>
        <row r="636">
          <cell r="B636">
            <v>39750</v>
          </cell>
          <cell r="E636">
            <v>41724</v>
          </cell>
          <cell r="H636">
            <v>42837</v>
          </cell>
        </row>
        <row r="637">
          <cell r="B637">
            <v>39751</v>
          </cell>
          <cell r="E637">
            <v>41725</v>
          </cell>
          <cell r="H637">
            <v>42838</v>
          </cell>
        </row>
        <row r="638">
          <cell r="B638">
            <v>39752</v>
          </cell>
          <cell r="E638">
            <v>41726</v>
          </cell>
          <cell r="H638">
            <v>42842</v>
          </cell>
        </row>
        <row r="639">
          <cell r="B639">
            <v>39755</v>
          </cell>
          <cell r="E639">
            <v>41729</v>
          </cell>
          <cell r="H639">
            <v>42843</v>
          </cell>
        </row>
        <row r="640">
          <cell r="B640">
            <v>39756</v>
          </cell>
          <cell r="E640">
            <v>41730</v>
          </cell>
          <cell r="H640">
            <v>42844</v>
          </cell>
        </row>
        <row r="641">
          <cell r="B641">
            <v>39757</v>
          </cell>
          <cell r="E641">
            <v>41731</v>
          </cell>
          <cell r="H641">
            <v>42845</v>
          </cell>
        </row>
        <row r="642">
          <cell r="B642">
            <v>39758</v>
          </cell>
          <cell r="E642">
            <v>41732</v>
          </cell>
          <cell r="H642">
            <v>42846</v>
          </cell>
        </row>
        <row r="643">
          <cell r="B643">
            <v>39759</v>
          </cell>
          <cell r="E643">
            <v>41733</v>
          </cell>
          <cell r="H643">
            <v>42849</v>
          </cell>
        </row>
        <row r="644">
          <cell r="B644">
            <v>39762</v>
          </cell>
          <cell r="E644">
            <v>41736</v>
          </cell>
          <cell r="H644">
            <v>42850</v>
          </cell>
        </row>
        <row r="645">
          <cell r="B645">
            <v>39763</v>
          </cell>
          <cell r="E645">
            <v>41737</v>
          </cell>
          <cell r="H645">
            <v>42851</v>
          </cell>
        </row>
        <row r="646">
          <cell r="B646">
            <v>39764</v>
          </cell>
          <cell r="E646">
            <v>41738</v>
          </cell>
          <cell r="H646">
            <v>42852</v>
          </cell>
        </row>
        <row r="647">
          <cell r="B647">
            <v>39765</v>
          </cell>
          <cell r="E647">
            <v>41739</v>
          </cell>
          <cell r="H647">
            <v>42853</v>
          </cell>
        </row>
        <row r="648">
          <cell r="B648">
            <v>39766</v>
          </cell>
          <cell r="E648">
            <v>41740</v>
          </cell>
          <cell r="H648">
            <v>42856</v>
          </cell>
        </row>
        <row r="649">
          <cell r="B649">
            <v>39769</v>
          </cell>
          <cell r="E649">
            <v>41743</v>
          </cell>
          <cell r="H649">
            <v>42857</v>
          </cell>
        </row>
        <row r="650">
          <cell r="B650">
            <v>39770</v>
          </cell>
          <cell r="E650">
            <v>41744</v>
          </cell>
          <cell r="H650">
            <v>42858</v>
          </cell>
        </row>
        <row r="651">
          <cell r="B651">
            <v>39771</v>
          </cell>
          <cell r="E651">
            <v>41745</v>
          </cell>
          <cell r="H651">
            <v>42859</v>
          </cell>
        </row>
        <row r="652">
          <cell r="B652">
            <v>39772</v>
          </cell>
          <cell r="E652">
            <v>41746</v>
          </cell>
          <cell r="H652">
            <v>42860</v>
          </cell>
        </row>
        <row r="653">
          <cell r="B653">
            <v>39773</v>
          </cell>
          <cell r="E653">
            <v>41750</v>
          </cell>
          <cell r="H653">
            <v>42863</v>
          </cell>
        </row>
        <row r="654">
          <cell r="B654">
            <v>39776</v>
          </cell>
          <cell r="E654">
            <v>41751</v>
          </cell>
          <cell r="H654">
            <v>42864</v>
          </cell>
        </row>
        <row r="655">
          <cell r="B655">
            <v>39777</v>
          </cell>
          <cell r="E655">
            <v>41752</v>
          </cell>
          <cell r="H655">
            <v>42865</v>
          </cell>
        </row>
        <row r="656">
          <cell r="B656">
            <v>39778</v>
          </cell>
          <cell r="E656">
            <v>41753</v>
          </cell>
          <cell r="H656">
            <v>42866</v>
          </cell>
        </row>
        <row r="657">
          <cell r="B657">
            <v>39780</v>
          </cell>
          <cell r="E657">
            <v>41754</v>
          </cell>
          <cell r="H657">
            <v>42867</v>
          </cell>
        </row>
        <row r="658">
          <cell r="B658">
            <v>39783</v>
          </cell>
          <cell r="E658">
            <v>41757</v>
          </cell>
          <cell r="H658">
            <v>42870</v>
          </cell>
        </row>
        <row r="659">
          <cell r="B659">
            <v>39784</v>
          </cell>
          <cell r="E659">
            <v>41758</v>
          </cell>
          <cell r="H659">
            <v>42871</v>
          </cell>
        </row>
        <row r="660">
          <cell r="B660">
            <v>39785</v>
          </cell>
          <cell r="E660">
            <v>41759</v>
          </cell>
          <cell r="H660">
            <v>42872</v>
          </cell>
        </row>
        <row r="661">
          <cell r="B661">
            <v>39786</v>
          </cell>
          <cell r="E661">
            <v>41760</v>
          </cell>
          <cell r="H661">
            <v>42873</v>
          </cell>
        </row>
        <row r="662">
          <cell r="B662">
            <v>39787</v>
          </cell>
          <cell r="E662">
            <v>41761</v>
          </cell>
          <cell r="H662">
            <v>42874</v>
          </cell>
        </row>
        <row r="663">
          <cell r="B663">
            <v>39790</v>
          </cell>
          <cell r="E663">
            <v>41764</v>
          </cell>
          <cell r="H663">
            <v>42877</v>
          </cell>
        </row>
        <row r="664">
          <cell r="B664">
            <v>39791</v>
          </cell>
          <cell r="E664">
            <v>41765</v>
          </cell>
          <cell r="H664">
            <v>42878</v>
          </cell>
        </row>
        <row r="665">
          <cell r="B665">
            <v>39792</v>
          </cell>
          <cell r="E665">
            <v>41766</v>
          </cell>
          <cell r="H665">
            <v>42879</v>
          </cell>
        </row>
        <row r="666">
          <cell r="B666">
            <v>39793</v>
          </cell>
          <cell r="E666">
            <v>41767</v>
          </cell>
          <cell r="H666">
            <v>42880</v>
          </cell>
        </row>
        <row r="667">
          <cell r="B667">
            <v>39794</v>
          </cell>
          <cell r="E667">
            <v>41768</v>
          </cell>
          <cell r="H667">
            <v>42881</v>
          </cell>
        </row>
        <row r="668">
          <cell r="B668">
            <v>39797</v>
          </cell>
          <cell r="E668">
            <v>41771</v>
          </cell>
          <cell r="H668">
            <v>42885</v>
          </cell>
        </row>
        <row r="669">
          <cell r="B669">
            <v>39798</v>
          </cell>
          <cell r="E669">
            <v>41772</v>
          </cell>
          <cell r="H669">
            <v>42886</v>
          </cell>
        </row>
        <row r="670">
          <cell r="B670">
            <v>39799</v>
          </cell>
          <cell r="E670">
            <v>41773</v>
          </cell>
          <cell r="H670">
            <v>42887</v>
          </cell>
        </row>
        <row r="671">
          <cell r="B671">
            <v>39800</v>
          </cell>
          <cell r="E671">
            <v>41774</v>
          </cell>
          <cell r="H671">
            <v>42888</v>
          </cell>
        </row>
        <row r="672">
          <cell r="B672">
            <v>39801</v>
          </cell>
          <cell r="E672">
            <v>41775</v>
          </cell>
          <cell r="H672">
            <v>42891</v>
          </cell>
        </row>
        <row r="673">
          <cell r="B673">
            <v>39804</v>
          </cell>
          <cell r="E673">
            <v>41778</v>
          </cell>
          <cell r="H673">
            <v>42892</v>
          </cell>
        </row>
        <row r="674">
          <cell r="B674">
            <v>39805</v>
          </cell>
          <cell r="E674">
            <v>41779</v>
          </cell>
          <cell r="H674">
            <v>42893</v>
          </cell>
        </row>
        <row r="675">
          <cell r="B675">
            <v>39806</v>
          </cell>
          <cell r="E675">
            <v>41780</v>
          </cell>
          <cell r="H675">
            <v>42894</v>
          </cell>
        </row>
        <row r="676">
          <cell r="B676">
            <v>39808</v>
          </cell>
          <cell r="E676">
            <v>41781</v>
          </cell>
          <cell r="H676">
            <v>42895</v>
          </cell>
        </row>
        <row r="677">
          <cell r="B677">
            <v>39811</v>
          </cell>
          <cell r="E677">
            <v>41782</v>
          </cell>
          <cell r="H677">
            <v>42898</v>
          </cell>
        </row>
        <row r="678">
          <cell r="B678">
            <v>39812</v>
          </cell>
          <cell r="E678">
            <v>41786</v>
          </cell>
          <cell r="H678">
            <v>42899</v>
          </cell>
        </row>
        <row r="679">
          <cell r="B679">
            <v>39813</v>
          </cell>
          <cell r="E679">
            <v>41787</v>
          </cell>
          <cell r="H679">
            <v>42900</v>
          </cell>
        </row>
        <row r="680">
          <cell r="B680">
            <v>39815</v>
          </cell>
          <cell r="E680">
            <v>41788</v>
          </cell>
          <cell r="H680">
            <v>42901</v>
          </cell>
        </row>
        <row r="681">
          <cell r="B681">
            <v>39818</v>
          </cell>
          <cell r="E681">
            <v>41789</v>
          </cell>
          <cell r="H681">
            <v>42902</v>
          </cell>
        </row>
        <row r="682">
          <cell r="B682">
            <v>39819</v>
          </cell>
          <cell r="E682">
            <v>41792</v>
          </cell>
          <cell r="H682">
            <v>42905</v>
          </cell>
        </row>
        <row r="683">
          <cell r="B683">
            <v>39820</v>
          </cell>
          <cell r="E683">
            <v>41793</v>
          </cell>
          <cell r="H683">
            <v>42906</v>
          </cell>
        </row>
        <row r="684">
          <cell r="B684">
            <v>39821</v>
          </cell>
          <cell r="E684">
            <v>41794</v>
          </cell>
          <cell r="H684">
            <v>42907</v>
          </cell>
        </row>
        <row r="685">
          <cell r="B685">
            <v>39822</v>
          </cell>
          <cell r="E685">
            <v>41795</v>
          </cell>
          <cell r="H685">
            <v>42908</v>
          </cell>
        </row>
        <row r="686">
          <cell r="B686">
            <v>39825</v>
          </cell>
          <cell r="E686">
            <v>41796</v>
          </cell>
          <cell r="H686">
            <v>42909</v>
          </cell>
        </row>
        <row r="687">
          <cell r="B687">
            <v>39826</v>
          </cell>
          <cell r="E687">
            <v>41799</v>
          </cell>
          <cell r="H687">
            <v>42912</v>
          </cell>
        </row>
        <row r="688">
          <cell r="B688">
            <v>39827</v>
          </cell>
          <cell r="E688">
            <v>41800</v>
          </cell>
          <cell r="H688">
            <v>42913</v>
          </cell>
        </row>
        <row r="689">
          <cell r="B689">
            <v>39828</v>
          </cell>
          <cell r="E689">
            <v>41801</v>
          </cell>
          <cell r="H689">
            <v>42914</v>
          </cell>
        </row>
        <row r="690">
          <cell r="B690">
            <v>39829</v>
          </cell>
          <cell r="E690">
            <v>41802</v>
          </cell>
          <cell r="H690">
            <v>42915</v>
          </cell>
        </row>
        <row r="691">
          <cell r="B691">
            <v>39833</v>
          </cell>
          <cell r="E691">
            <v>41803</v>
          </cell>
          <cell r="H691">
            <v>42916</v>
          </cell>
        </row>
        <row r="692">
          <cell r="B692">
            <v>39834</v>
          </cell>
          <cell r="E692">
            <v>41806</v>
          </cell>
          <cell r="H692">
            <v>42919</v>
          </cell>
        </row>
        <row r="693">
          <cell r="B693">
            <v>39835</v>
          </cell>
          <cell r="E693">
            <v>41807</v>
          </cell>
          <cell r="H693">
            <v>42921</v>
          </cell>
        </row>
        <row r="694">
          <cell r="B694">
            <v>39836</v>
          </cell>
          <cell r="E694">
            <v>41808</v>
          </cell>
          <cell r="H694">
            <v>42922</v>
          </cell>
        </row>
        <row r="695">
          <cell r="B695">
            <v>39839</v>
          </cell>
          <cell r="E695">
            <v>41809</v>
          </cell>
          <cell r="H695">
            <v>42923</v>
          </cell>
        </row>
        <row r="696">
          <cell r="B696">
            <v>39840</v>
          </cell>
          <cell r="E696">
            <v>41810</v>
          </cell>
          <cell r="H696">
            <v>42926</v>
          </cell>
        </row>
        <row r="697">
          <cell r="B697">
            <v>39841</v>
          </cell>
          <cell r="E697">
            <v>41813</v>
          </cell>
          <cell r="H697">
            <v>42927</v>
          </cell>
        </row>
        <row r="698">
          <cell r="B698">
            <v>39842</v>
          </cell>
          <cell r="E698">
            <v>41814</v>
          </cell>
          <cell r="H698">
            <v>42928</v>
          </cell>
        </row>
        <row r="699">
          <cell r="B699">
            <v>39843</v>
          </cell>
          <cell r="E699">
            <v>41815</v>
          </cell>
          <cell r="H699">
            <v>42929</v>
          </cell>
        </row>
        <row r="700">
          <cell r="B700">
            <v>39846</v>
          </cell>
          <cell r="E700">
            <v>41816</v>
          </cell>
          <cell r="H700">
            <v>42930</v>
          </cell>
        </row>
        <row r="701">
          <cell r="B701">
            <v>39847</v>
          </cell>
          <cell r="E701">
            <v>41817</v>
          </cell>
          <cell r="H701">
            <v>42933</v>
          </cell>
        </row>
        <row r="702">
          <cell r="B702">
            <v>39848</v>
          </cell>
          <cell r="E702">
            <v>41820</v>
          </cell>
          <cell r="H702">
            <v>42934</v>
          </cell>
        </row>
        <row r="703">
          <cell r="B703">
            <v>39849</v>
          </cell>
          <cell r="E703">
            <v>41821</v>
          </cell>
          <cell r="H703">
            <v>42935</v>
          </cell>
        </row>
        <row r="704">
          <cell r="B704">
            <v>39850</v>
          </cell>
          <cell r="E704">
            <v>41822</v>
          </cell>
          <cell r="H704">
            <v>42936</v>
          </cell>
        </row>
        <row r="705">
          <cell r="B705">
            <v>39853</v>
          </cell>
          <cell r="E705">
            <v>41823</v>
          </cell>
          <cell r="H705">
            <v>42937</v>
          </cell>
        </row>
        <row r="706">
          <cell r="B706">
            <v>39854</v>
          </cell>
          <cell r="E706">
            <v>41827</v>
          </cell>
          <cell r="H706">
            <v>42940</v>
          </cell>
        </row>
        <row r="707">
          <cell r="B707">
            <v>39855</v>
          </cell>
          <cell r="E707">
            <v>41828</v>
          </cell>
          <cell r="H707">
            <v>42941</v>
          </cell>
        </row>
        <row r="708">
          <cell r="B708">
            <v>39856</v>
          </cell>
          <cell r="E708">
            <v>41829</v>
          </cell>
          <cell r="H708">
            <v>42942</v>
          </cell>
        </row>
        <row r="709">
          <cell r="B709">
            <v>39857</v>
          </cell>
          <cell r="E709">
            <v>41830</v>
          </cell>
          <cell r="H709">
            <v>42943</v>
          </cell>
        </row>
        <row r="710">
          <cell r="B710">
            <v>39861</v>
          </cell>
          <cell r="E710">
            <v>41831</v>
          </cell>
          <cell r="H710">
            <v>42944</v>
          </cell>
        </row>
        <row r="711">
          <cell r="B711">
            <v>39862</v>
          </cell>
          <cell r="E711">
            <v>41834</v>
          </cell>
          <cell r="H711">
            <v>42947</v>
          </cell>
        </row>
        <row r="712">
          <cell r="B712">
            <v>39863</v>
          </cell>
          <cell r="E712">
            <v>41835</v>
          </cell>
          <cell r="H712">
            <v>42948</v>
          </cell>
        </row>
        <row r="713">
          <cell r="B713">
            <v>39864</v>
          </cell>
          <cell r="E713">
            <v>41836</v>
          </cell>
          <cell r="H713">
            <v>42949</v>
          </cell>
        </row>
        <row r="714">
          <cell r="B714">
            <v>39867</v>
          </cell>
          <cell r="E714">
            <v>41837</v>
          </cell>
          <cell r="H714">
            <v>42950</v>
          </cell>
        </row>
        <row r="715">
          <cell r="B715">
            <v>39868</v>
          </cell>
          <cell r="E715">
            <v>41838</v>
          </cell>
          <cell r="H715">
            <v>42951</v>
          </cell>
        </row>
        <row r="716">
          <cell r="B716">
            <v>39869</v>
          </cell>
          <cell r="E716">
            <v>41841</v>
          </cell>
          <cell r="H716">
            <v>42954</v>
          </cell>
        </row>
        <row r="717">
          <cell r="B717">
            <v>39870</v>
          </cell>
          <cell r="E717">
            <v>41842</v>
          </cell>
          <cell r="H717">
            <v>42955</v>
          </cell>
        </row>
        <row r="718">
          <cell r="B718">
            <v>39871</v>
          </cell>
          <cell r="E718">
            <v>41843</v>
          </cell>
          <cell r="H718">
            <v>42956</v>
          </cell>
        </row>
        <row r="719">
          <cell r="B719">
            <v>39874</v>
          </cell>
          <cell r="E719">
            <v>41844</v>
          </cell>
          <cell r="H719">
            <v>42957</v>
          </cell>
        </row>
        <row r="720">
          <cell r="B720">
            <v>39875</v>
          </cell>
          <cell r="E720">
            <v>41845</v>
          </cell>
          <cell r="H720">
            <v>42958</v>
          </cell>
        </row>
        <row r="721">
          <cell r="B721">
            <v>39876</v>
          </cell>
          <cell r="E721">
            <v>41848</v>
          </cell>
          <cell r="H721">
            <v>42961</v>
          </cell>
        </row>
        <row r="722">
          <cell r="B722">
            <v>39877</v>
          </cell>
          <cell r="E722">
            <v>41849</v>
          </cell>
          <cell r="H722">
            <v>42962</v>
          </cell>
        </row>
        <row r="723">
          <cell r="B723">
            <v>39878</v>
          </cell>
          <cell r="E723">
            <v>41850</v>
          </cell>
          <cell r="H723">
            <v>42963</v>
          </cell>
        </row>
        <row r="724">
          <cell r="B724">
            <v>39881</v>
          </cell>
          <cell r="E724">
            <v>41851</v>
          </cell>
          <cell r="H724">
            <v>42964</v>
          </cell>
        </row>
        <row r="725">
          <cell r="B725">
            <v>39882</v>
          </cell>
          <cell r="E725">
            <v>41852</v>
          </cell>
          <cell r="H725">
            <v>42965</v>
          </cell>
        </row>
        <row r="726">
          <cell r="B726">
            <v>39883</v>
          </cell>
          <cell r="E726">
            <v>41855</v>
          </cell>
          <cell r="H726">
            <v>42968</v>
          </cell>
        </row>
        <row r="727">
          <cell r="B727">
            <v>39884</v>
          </cell>
          <cell r="E727">
            <v>41856</v>
          </cell>
          <cell r="H727">
            <v>42969</v>
          </cell>
        </row>
        <row r="728">
          <cell r="B728">
            <v>39885</v>
          </cell>
          <cell r="E728">
            <v>41857</v>
          </cell>
          <cell r="H728">
            <v>42970</v>
          </cell>
        </row>
        <row r="729">
          <cell r="B729">
            <v>39888</v>
          </cell>
          <cell r="E729">
            <v>41858</v>
          </cell>
          <cell r="H729">
            <v>42971</v>
          </cell>
        </row>
        <row r="730">
          <cell r="B730">
            <v>39889</v>
          </cell>
          <cell r="E730">
            <v>41859</v>
          </cell>
          <cell r="H730">
            <v>42972</v>
          </cell>
        </row>
        <row r="731">
          <cell r="B731">
            <v>39890</v>
          </cell>
          <cell r="E731">
            <v>41862</v>
          </cell>
          <cell r="H731">
            <v>42975</v>
          </cell>
        </row>
        <row r="732">
          <cell r="B732">
            <v>39891</v>
          </cell>
          <cell r="E732">
            <v>41863</v>
          </cell>
          <cell r="H732">
            <v>42976</v>
          </cell>
        </row>
        <row r="733">
          <cell r="B733">
            <v>39892</v>
          </cell>
          <cell r="E733">
            <v>41864</v>
          </cell>
          <cell r="H733">
            <v>42977</v>
          </cell>
        </row>
        <row r="734">
          <cell r="B734">
            <v>39895</v>
          </cell>
          <cell r="E734">
            <v>41865</v>
          </cell>
          <cell r="H734">
            <v>42978</v>
          </cell>
        </row>
        <row r="735">
          <cell r="B735">
            <v>39896</v>
          </cell>
          <cell r="E735">
            <v>41866</v>
          </cell>
          <cell r="H735">
            <v>42979</v>
          </cell>
        </row>
        <row r="736">
          <cell r="B736">
            <v>39897</v>
          </cell>
          <cell r="E736">
            <v>41869</v>
          </cell>
          <cell r="H736">
            <v>42983</v>
          </cell>
        </row>
        <row r="737">
          <cell r="B737">
            <v>39898</v>
          </cell>
          <cell r="E737">
            <v>41870</v>
          </cell>
          <cell r="H737">
            <v>42984</v>
          </cell>
        </row>
        <row r="738">
          <cell r="B738">
            <v>39899</v>
          </cell>
          <cell r="E738">
            <v>41871</v>
          </cell>
          <cell r="H738">
            <v>42985</v>
          </cell>
        </row>
        <row r="739">
          <cell r="B739">
            <v>39902</v>
          </cell>
          <cell r="E739">
            <v>41872</v>
          </cell>
          <cell r="H739">
            <v>42986</v>
          </cell>
        </row>
        <row r="740">
          <cell r="B740">
            <v>39903</v>
          </cell>
          <cell r="E740">
            <v>41873</v>
          </cell>
          <cell r="H740">
            <v>42989</v>
          </cell>
        </row>
        <row r="741">
          <cell r="B741">
            <v>39904</v>
          </cell>
          <cell r="E741">
            <v>41876</v>
          </cell>
          <cell r="H741">
            <v>42990</v>
          </cell>
        </row>
        <row r="742">
          <cell r="B742">
            <v>39905</v>
          </cell>
          <cell r="E742">
            <v>41877</v>
          </cell>
          <cell r="H742">
            <v>42991</v>
          </cell>
        </row>
        <row r="743">
          <cell r="B743">
            <v>39906</v>
          </cell>
          <cell r="E743">
            <v>41878</v>
          </cell>
          <cell r="H743">
            <v>42992</v>
          </cell>
        </row>
        <row r="744">
          <cell r="B744">
            <v>39909</v>
          </cell>
          <cell r="E744">
            <v>41879</v>
          </cell>
          <cell r="H744">
            <v>42993</v>
          </cell>
        </row>
        <row r="745">
          <cell r="B745">
            <v>39910</v>
          </cell>
          <cell r="E745">
            <v>41880</v>
          </cell>
          <cell r="H745">
            <v>42996</v>
          </cell>
        </row>
        <row r="746">
          <cell r="B746">
            <v>39911</v>
          </cell>
          <cell r="E746">
            <v>41884</v>
          </cell>
          <cell r="H746">
            <v>42997</v>
          </cell>
        </row>
        <row r="747">
          <cell r="B747">
            <v>39912</v>
          </cell>
          <cell r="E747">
            <v>41885</v>
          </cell>
          <cell r="H747">
            <v>42998</v>
          </cell>
        </row>
        <row r="748">
          <cell r="B748">
            <v>39916</v>
          </cell>
          <cell r="E748">
            <v>41886</v>
          </cell>
          <cell r="H748">
            <v>42999</v>
          </cell>
        </row>
        <row r="749">
          <cell r="B749">
            <v>39917</v>
          </cell>
          <cell r="E749">
            <v>41887</v>
          </cell>
          <cell r="H749">
            <v>43000</v>
          </cell>
        </row>
        <row r="750">
          <cell r="B750">
            <v>39918</v>
          </cell>
          <cell r="E750">
            <v>41890</v>
          </cell>
          <cell r="H750">
            <v>43003</v>
          </cell>
        </row>
        <row r="751">
          <cell r="B751">
            <v>39919</v>
          </cell>
          <cell r="E751">
            <v>41891</v>
          </cell>
          <cell r="H751">
            <v>43004</v>
          </cell>
        </row>
        <row r="752">
          <cell r="B752">
            <v>39920</v>
          </cell>
          <cell r="E752">
            <v>41892</v>
          </cell>
          <cell r="H752">
            <v>43005</v>
          </cell>
        </row>
        <row r="753">
          <cell r="B753">
            <v>39923</v>
          </cell>
          <cell r="E753">
            <v>41893</v>
          </cell>
          <cell r="H753">
            <v>43006</v>
          </cell>
        </row>
        <row r="754">
          <cell r="B754">
            <v>39924</v>
          </cell>
          <cell r="E754">
            <v>41894</v>
          </cell>
          <cell r="H754">
            <v>43007</v>
          </cell>
        </row>
        <row r="755">
          <cell r="B755">
            <v>39925</v>
          </cell>
          <cell r="E755">
            <v>41897</v>
          </cell>
          <cell r="H755">
            <v>43010</v>
          </cell>
        </row>
        <row r="756">
          <cell r="B756">
            <v>39926</v>
          </cell>
          <cell r="E756">
            <v>41898</v>
          </cell>
          <cell r="H756">
            <v>43011</v>
          </cell>
        </row>
        <row r="757">
          <cell r="B757">
            <v>39927</v>
          </cell>
          <cell r="E757">
            <v>41899</v>
          </cell>
          <cell r="H757">
            <v>43012</v>
          </cell>
        </row>
        <row r="758">
          <cell r="B758">
            <v>39930</v>
          </cell>
          <cell r="E758">
            <v>41900</v>
          </cell>
          <cell r="H758">
            <v>43013</v>
          </cell>
        </row>
        <row r="759">
          <cell r="B759">
            <v>39931</v>
          </cell>
          <cell r="E759">
            <v>41901</v>
          </cell>
          <cell r="H759">
            <v>43014</v>
          </cell>
        </row>
        <row r="760">
          <cell r="B760">
            <v>39932</v>
          </cell>
          <cell r="E760">
            <v>41904</v>
          </cell>
          <cell r="H760">
            <v>43017</v>
          </cell>
        </row>
        <row r="761">
          <cell r="B761">
            <v>39933</v>
          </cell>
          <cell r="E761">
            <v>41905</v>
          </cell>
          <cell r="H761">
            <v>43018</v>
          </cell>
        </row>
        <row r="762">
          <cell r="B762">
            <v>39934</v>
          </cell>
          <cell r="E762">
            <v>41906</v>
          </cell>
          <cell r="H762">
            <v>43019</v>
          </cell>
        </row>
        <row r="763">
          <cell r="B763">
            <v>39937</v>
          </cell>
          <cell r="E763">
            <v>41907</v>
          </cell>
          <cell r="H763">
            <v>43020</v>
          </cell>
        </row>
        <row r="764">
          <cell r="B764">
            <v>39938</v>
          </cell>
          <cell r="E764">
            <v>41908</v>
          </cell>
          <cell r="H764">
            <v>43021</v>
          </cell>
        </row>
        <row r="765">
          <cell r="B765">
            <v>39939</v>
          </cell>
          <cell r="E765">
            <v>41911</v>
          </cell>
          <cell r="H765">
            <v>43024</v>
          </cell>
        </row>
        <row r="766">
          <cell r="B766">
            <v>39940</v>
          </cell>
          <cell r="E766">
            <v>41912</v>
          </cell>
          <cell r="H766">
            <v>43025</v>
          </cell>
        </row>
        <row r="767">
          <cell r="B767">
            <v>39941</v>
          </cell>
          <cell r="E767">
            <v>41913</v>
          </cell>
          <cell r="H767">
            <v>43026</v>
          </cell>
        </row>
        <row r="768">
          <cell r="B768">
            <v>39944</v>
          </cell>
          <cell r="E768">
            <v>41914</v>
          </cell>
          <cell r="H768">
            <v>43027</v>
          </cell>
        </row>
        <row r="769">
          <cell r="B769">
            <v>39945</v>
          </cell>
          <cell r="E769">
            <v>41915</v>
          </cell>
          <cell r="H769">
            <v>43028</v>
          </cell>
        </row>
        <row r="770">
          <cell r="B770">
            <v>39946</v>
          </cell>
          <cell r="E770">
            <v>41918</v>
          </cell>
          <cell r="H770">
            <v>43031</v>
          </cell>
        </row>
        <row r="771">
          <cell r="B771">
            <v>39947</v>
          </cell>
          <cell r="E771">
            <v>41919</v>
          </cell>
          <cell r="H771">
            <v>43032</v>
          </cell>
        </row>
        <row r="772">
          <cell r="B772">
            <v>39948</v>
          </cell>
          <cell r="E772">
            <v>41920</v>
          </cell>
          <cell r="H772">
            <v>43033</v>
          </cell>
        </row>
        <row r="773">
          <cell r="B773">
            <v>39951</v>
          </cell>
          <cell r="E773">
            <v>41921</v>
          </cell>
          <cell r="H773">
            <v>43034</v>
          </cell>
        </row>
        <row r="774">
          <cell r="B774">
            <v>39952</v>
          </cell>
          <cell r="E774">
            <v>41922</v>
          </cell>
          <cell r="H774">
            <v>43035</v>
          </cell>
        </row>
        <row r="775">
          <cell r="B775">
            <v>39953</v>
          </cell>
          <cell r="E775">
            <v>41925</v>
          </cell>
          <cell r="H775">
            <v>43038</v>
          </cell>
        </row>
        <row r="776">
          <cell r="B776">
            <v>39954</v>
          </cell>
          <cell r="E776">
            <v>41926</v>
          </cell>
          <cell r="H776">
            <v>43039</v>
          </cell>
        </row>
        <row r="777">
          <cell r="B777">
            <v>39955</v>
          </cell>
          <cell r="H777">
            <v>43040</v>
          </cell>
        </row>
        <row r="778">
          <cell r="B778">
            <v>39959</v>
          </cell>
          <cell r="H778">
            <v>43041</v>
          </cell>
        </row>
        <row r="779">
          <cell r="B779">
            <v>39960</v>
          </cell>
          <cell r="H779">
            <v>43042</v>
          </cell>
        </row>
        <row r="780">
          <cell r="B780">
            <v>39961</v>
          </cell>
          <cell r="H780">
            <v>43045</v>
          </cell>
        </row>
        <row r="781">
          <cell r="B781">
            <v>39962</v>
          </cell>
          <cell r="H781">
            <v>43046</v>
          </cell>
        </row>
        <row r="782">
          <cell r="B782">
            <v>39965</v>
          </cell>
          <cell r="H782">
            <v>43047</v>
          </cell>
        </row>
        <row r="783">
          <cell r="B783">
            <v>39966</v>
          </cell>
          <cell r="H783">
            <v>43048</v>
          </cell>
        </row>
        <row r="784">
          <cell r="B784">
            <v>39967</v>
          </cell>
          <cell r="H784">
            <v>43049</v>
          </cell>
        </row>
        <row r="785">
          <cell r="B785">
            <v>39968</v>
          </cell>
          <cell r="H785">
            <v>43052</v>
          </cell>
        </row>
        <row r="786">
          <cell r="B786">
            <v>39969</v>
          </cell>
          <cell r="H786">
            <v>43053</v>
          </cell>
        </row>
        <row r="787">
          <cell r="B787">
            <v>39972</v>
          </cell>
          <cell r="H787">
            <v>43054</v>
          </cell>
        </row>
        <row r="788">
          <cell r="B788">
            <v>39973</v>
          </cell>
          <cell r="H788">
            <v>43055</v>
          </cell>
        </row>
        <row r="789">
          <cell r="B789">
            <v>39974</v>
          </cell>
          <cell r="H789">
            <v>43056</v>
          </cell>
        </row>
        <row r="790">
          <cell r="B790">
            <v>39975</v>
          </cell>
          <cell r="H790">
            <v>43059</v>
          </cell>
        </row>
        <row r="791">
          <cell r="B791">
            <v>39976</v>
          </cell>
          <cell r="H791">
            <v>43060</v>
          </cell>
        </row>
        <row r="792">
          <cell r="B792">
            <v>39979</v>
          </cell>
          <cell r="H792">
            <v>43061</v>
          </cell>
        </row>
        <row r="793">
          <cell r="B793">
            <v>39980</v>
          </cell>
          <cell r="H793">
            <v>43063</v>
          </cell>
        </row>
        <row r="794">
          <cell r="B794">
            <v>39981</v>
          </cell>
          <cell r="H794">
            <v>43066</v>
          </cell>
        </row>
        <row r="795">
          <cell r="B795">
            <v>39982</v>
          </cell>
          <cell r="H795">
            <v>43067</v>
          </cell>
        </row>
        <row r="796">
          <cell r="B796">
            <v>39983</v>
          </cell>
          <cell r="H796">
            <v>43068</v>
          </cell>
        </row>
        <row r="797">
          <cell r="B797">
            <v>39986</v>
          </cell>
          <cell r="H797">
            <v>43069</v>
          </cell>
        </row>
        <row r="798">
          <cell r="B798">
            <v>39987</v>
          </cell>
          <cell r="H798">
            <v>43070</v>
          </cell>
        </row>
        <row r="799">
          <cell r="B799">
            <v>39988</v>
          </cell>
          <cell r="H799">
            <v>43073</v>
          </cell>
        </row>
        <row r="800">
          <cell r="B800">
            <v>39989</v>
          </cell>
          <cell r="H800">
            <v>43074</v>
          </cell>
        </row>
        <row r="801">
          <cell r="B801">
            <v>39990</v>
          </cell>
          <cell r="H801">
            <v>43075</v>
          </cell>
        </row>
        <row r="802">
          <cell r="B802">
            <v>39993</v>
          </cell>
          <cell r="H802">
            <v>43076</v>
          </cell>
        </row>
        <row r="803">
          <cell r="B803">
            <v>39994</v>
          </cell>
          <cell r="H803">
            <v>43077</v>
          </cell>
        </row>
        <row r="804">
          <cell r="B804">
            <v>39995</v>
          </cell>
          <cell r="H804">
            <v>43080</v>
          </cell>
        </row>
        <row r="805">
          <cell r="B805">
            <v>39996</v>
          </cell>
          <cell r="H805">
            <v>43081</v>
          </cell>
        </row>
        <row r="806">
          <cell r="B806">
            <v>40000</v>
          </cell>
          <cell r="H806">
            <v>43082</v>
          </cell>
        </row>
        <row r="807">
          <cell r="B807">
            <v>40001</v>
          </cell>
          <cell r="H807">
            <v>43083</v>
          </cell>
        </row>
        <row r="808">
          <cell r="B808">
            <v>40002</v>
          </cell>
          <cell r="H808">
            <v>43084</v>
          </cell>
        </row>
        <row r="809">
          <cell r="B809">
            <v>40003</v>
          </cell>
          <cell r="H809">
            <v>43087</v>
          </cell>
        </row>
        <row r="810">
          <cell r="B810">
            <v>40004</v>
          </cell>
          <cell r="H810">
            <v>43088</v>
          </cell>
        </row>
        <row r="811">
          <cell r="B811">
            <v>40007</v>
          </cell>
          <cell r="H811">
            <v>43089</v>
          </cell>
        </row>
        <row r="812">
          <cell r="B812">
            <v>40008</v>
          </cell>
          <cell r="H812">
            <v>43090</v>
          </cell>
        </row>
        <row r="813">
          <cell r="B813">
            <v>40009</v>
          </cell>
          <cell r="H813">
            <v>43091</v>
          </cell>
        </row>
        <row r="814">
          <cell r="B814">
            <v>40010</v>
          </cell>
          <cell r="H814">
            <v>43095</v>
          </cell>
        </row>
        <row r="815">
          <cell r="B815">
            <v>40011</v>
          </cell>
          <cell r="H815">
            <v>43096</v>
          </cell>
        </row>
        <row r="816">
          <cell r="B816">
            <v>40014</v>
          </cell>
          <cell r="H816">
            <v>43097</v>
          </cell>
        </row>
        <row r="817">
          <cell r="B817">
            <v>40015</v>
          </cell>
          <cell r="H817">
            <v>43098</v>
          </cell>
        </row>
        <row r="818">
          <cell r="B818">
            <v>40016</v>
          </cell>
          <cell r="H818">
            <v>43102</v>
          </cell>
        </row>
        <row r="819">
          <cell r="B819">
            <v>40017</v>
          </cell>
          <cell r="H819">
            <v>43103</v>
          </cell>
        </row>
        <row r="820">
          <cell r="B820">
            <v>40018</v>
          </cell>
          <cell r="H820">
            <v>43104</v>
          </cell>
        </row>
        <row r="821">
          <cell r="B821">
            <v>40021</v>
          </cell>
          <cell r="H821">
            <v>43105</v>
          </cell>
        </row>
        <row r="822">
          <cell r="B822">
            <v>40022</v>
          </cell>
          <cell r="H822">
            <v>43108</v>
          </cell>
        </row>
        <row r="823">
          <cell r="B823">
            <v>40023</v>
          </cell>
          <cell r="H823">
            <v>43109</v>
          </cell>
        </row>
        <row r="824">
          <cell r="B824">
            <v>40024</v>
          </cell>
          <cell r="H824">
            <v>43110</v>
          </cell>
        </row>
        <row r="825">
          <cell r="B825">
            <v>40025</v>
          </cell>
          <cell r="H825">
            <v>43111</v>
          </cell>
        </row>
        <row r="826">
          <cell r="B826">
            <v>40028</v>
          </cell>
          <cell r="H826">
            <v>43112</v>
          </cell>
        </row>
        <row r="827">
          <cell r="B827">
            <v>40029</v>
          </cell>
          <cell r="H827">
            <v>43116</v>
          </cell>
        </row>
        <row r="828">
          <cell r="B828">
            <v>40030</v>
          </cell>
          <cell r="H828">
            <v>43117</v>
          </cell>
        </row>
        <row r="829">
          <cell r="B829">
            <v>40031</v>
          </cell>
          <cell r="H829">
            <v>43118</v>
          </cell>
        </row>
        <row r="830">
          <cell r="B830">
            <v>40032</v>
          </cell>
          <cell r="H830">
            <v>43119</v>
          </cell>
        </row>
        <row r="831">
          <cell r="B831">
            <v>40035</v>
          </cell>
          <cell r="H831">
            <v>43122</v>
          </cell>
        </row>
        <row r="832">
          <cell r="B832">
            <v>40036</v>
          </cell>
          <cell r="H832">
            <v>43123</v>
          </cell>
        </row>
        <row r="833">
          <cell r="B833">
            <v>40037</v>
          </cell>
          <cell r="H833">
            <v>43124</v>
          </cell>
        </row>
        <row r="834">
          <cell r="B834">
            <v>40038</v>
          </cell>
          <cell r="H834">
            <v>43125</v>
          </cell>
        </row>
        <row r="835">
          <cell r="B835">
            <v>40039</v>
          </cell>
          <cell r="H835">
            <v>43126</v>
          </cell>
        </row>
        <row r="836">
          <cell r="B836">
            <v>40042</v>
          </cell>
          <cell r="H836">
            <v>43129</v>
          </cell>
        </row>
        <row r="837">
          <cell r="B837">
            <v>40043</v>
          </cell>
          <cell r="H837">
            <v>43130</v>
          </cell>
        </row>
        <row r="838">
          <cell r="B838">
            <v>40044</v>
          </cell>
          <cell r="H838">
            <v>43131</v>
          </cell>
        </row>
        <row r="839">
          <cell r="B839">
            <v>40045</v>
          </cell>
          <cell r="H839">
            <v>43132</v>
          </cell>
        </row>
        <row r="840">
          <cell r="B840">
            <v>40046</v>
          </cell>
          <cell r="H840">
            <v>43133</v>
          </cell>
        </row>
        <row r="841">
          <cell r="B841">
            <v>40049</v>
          </cell>
          <cell r="H841">
            <v>43136</v>
          </cell>
        </row>
        <row r="842">
          <cell r="B842">
            <v>40050</v>
          </cell>
          <cell r="H842">
            <v>43137</v>
          </cell>
        </row>
        <row r="843">
          <cell r="B843">
            <v>40051</v>
          </cell>
          <cell r="H843">
            <v>43138</v>
          </cell>
        </row>
        <row r="844">
          <cell r="B844">
            <v>40052</v>
          </cell>
          <cell r="H844">
            <v>43139</v>
          </cell>
        </row>
        <row r="845">
          <cell r="B845">
            <v>40053</v>
          </cell>
          <cell r="H845">
            <v>43140</v>
          </cell>
        </row>
        <row r="846">
          <cell r="B846">
            <v>40056</v>
          </cell>
          <cell r="H846">
            <v>43143</v>
          </cell>
        </row>
        <row r="847">
          <cell r="B847">
            <v>40057</v>
          </cell>
          <cell r="H847">
            <v>43144</v>
          </cell>
        </row>
        <row r="848">
          <cell r="B848">
            <v>40058</v>
          </cell>
          <cell r="H848">
            <v>43145</v>
          </cell>
        </row>
        <row r="849">
          <cell r="B849">
            <v>40059</v>
          </cell>
          <cell r="H849">
            <v>43146</v>
          </cell>
        </row>
        <row r="850">
          <cell r="B850">
            <v>40060</v>
          </cell>
          <cell r="H850">
            <v>43147</v>
          </cell>
        </row>
        <row r="851">
          <cell r="B851">
            <v>40064</v>
          </cell>
          <cell r="H851">
            <v>43151</v>
          </cell>
        </row>
        <row r="852">
          <cell r="B852">
            <v>40065</v>
          </cell>
          <cell r="H852">
            <v>43152</v>
          </cell>
        </row>
        <row r="853">
          <cell r="B853">
            <v>40066</v>
          </cell>
          <cell r="H853">
            <v>43153</v>
          </cell>
        </row>
        <row r="854">
          <cell r="B854">
            <v>40067</v>
          </cell>
          <cell r="H854">
            <v>43154</v>
          </cell>
        </row>
        <row r="855">
          <cell r="B855">
            <v>40070</v>
          </cell>
          <cell r="H855">
            <v>43157</v>
          </cell>
        </row>
        <row r="856">
          <cell r="B856">
            <v>40071</v>
          </cell>
          <cell r="H856">
            <v>43158</v>
          </cell>
        </row>
        <row r="857">
          <cell r="B857">
            <v>40072</v>
          </cell>
          <cell r="H857">
            <v>43159</v>
          </cell>
        </row>
        <row r="858">
          <cell r="B858">
            <v>40073</v>
          </cell>
          <cell r="H858">
            <v>43160</v>
          </cell>
        </row>
        <row r="859">
          <cell r="B859">
            <v>40074</v>
          </cell>
          <cell r="H859">
            <v>43161</v>
          </cell>
        </row>
        <row r="860">
          <cell r="B860">
            <v>40077</v>
          </cell>
          <cell r="H860">
            <v>43164</v>
          </cell>
        </row>
        <row r="861">
          <cell r="B861">
            <v>40078</v>
          </cell>
          <cell r="H861">
            <v>43165</v>
          </cell>
        </row>
        <row r="862">
          <cell r="B862">
            <v>40079</v>
          </cell>
          <cell r="H862">
            <v>43166</v>
          </cell>
        </row>
        <row r="863">
          <cell r="B863">
            <v>40080</v>
          </cell>
          <cell r="H863">
            <v>43167</v>
          </cell>
        </row>
        <row r="864">
          <cell r="B864">
            <v>40081</v>
          </cell>
          <cell r="H864">
            <v>43168</v>
          </cell>
        </row>
        <row r="865">
          <cell r="B865">
            <v>40084</v>
          </cell>
          <cell r="H865">
            <v>43171</v>
          </cell>
        </row>
        <row r="866">
          <cell r="B866">
            <v>40085</v>
          </cell>
          <cell r="H866">
            <v>43172</v>
          </cell>
        </row>
        <row r="867">
          <cell r="B867">
            <v>40086</v>
          </cell>
          <cell r="H867">
            <v>43173</v>
          </cell>
        </row>
        <row r="868">
          <cell r="B868">
            <v>40087</v>
          </cell>
          <cell r="H868">
            <v>43174</v>
          </cell>
        </row>
        <row r="869">
          <cell r="B869">
            <v>40088</v>
          </cell>
          <cell r="H869">
            <v>43175</v>
          </cell>
        </row>
        <row r="870">
          <cell r="B870">
            <v>40091</v>
          </cell>
          <cell r="H870">
            <v>43178</v>
          </cell>
        </row>
        <row r="871">
          <cell r="B871">
            <v>40092</v>
          </cell>
          <cell r="H871">
            <v>43179</v>
          </cell>
        </row>
        <row r="872">
          <cell r="B872">
            <v>40093</v>
          </cell>
          <cell r="H872">
            <v>43180</v>
          </cell>
        </row>
        <row r="873">
          <cell r="B873">
            <v>40094</v>
          </cell>
          <cell r="H873">
            <v>43181</v>
          </cell>
        </row>
        <row r="874">
          <cell r="B874">
            <v>40095</v>
          </cell>
          <cell r="H874">
            <v>43182</v>
          </cell>
        </row>
        <row r="875">
          <cell r="B875">
            <v>40098</v>
          </cell>
          <cell r="H875">
            <v>43185</v>
          </cell>
        </row>
        <row r="876">
          <cell r="B876">
            <v>40099</v>
          </cell>
          <cell r="H876">
            <v>43186</v>
          </cell>
        </row>
        <row r="877">
          <cell r="B877">
            <v>40100</v>
          </cell>
          <cell r="H877">
            <v>43187</v>
          </cell>
        </row>
        <row r="878">
          <cell r="B878">
            <v>40101</v>
          </cell>
          <cell r="H878">
            <v>43188</v>
          </cell>
        </row>
        <row r="879">
          <cell r="B879">
            <v>40102</v>
          </cell>
          <cell r="H879">
            <v>43192</v>
          </cell>
        </row>
        <row r="880">
          <cell r="B880">
            <v>40105</v>
          </cell>
          <cell r="H880">
            <v>43193</v>
          </cell>
        </row>
        <row r="881">
          <cell r="B881">
            <v>40106</v>
          </cell>
          <cell r="H881">
            <v>43194</v>
          </cell>
        </row>
        <row r="882">
          <cell r="B882">
            <v>40107</v>
          </cell>
          <cell r="H882">
            <v>43195</v>
          </cell>
        </row>
        <row r="883">
          <cell r="B883">
            <v>40108</v>
          </cell>
          <cell r="H883">
            <v>43196</v>
          </cell>
        </row>
        <row r="884">
          <cell r="B884">
            <v>40109</v>
          </cell>
          <cell r="H884">
            <v>43199</v>
          </cell>
        </row>
        <row r="885">
          <cell r="B885">
            <v>40112</v>
          </cell>
          <cell r="H885">
            <v>43200</v>
          </cell>
        </row>
        <row r="886">
          <cell r="B886">
            <v>40113</v>
          </cell>
          <cell r="H886">
            <v>43201</v>
          </cell>
        </row>
        <row r="887">
          <cell r="B887">
            <v>40114</v>
          </cell>
          <cell r="H887">
            <v>43202</v>
          </cell>
        </row>
        <row r="888">
          <cell r="B888">
            <v>40115</v>
          </cell>
          <cell r="H888">
            <v>43203</v>
          </cell>
        </row>
        <row r="889">
          <cell r="B889">
            <v>40116</v>
          </cell>
          <cell r="H889">
            <v>43206</v>
          </cell>
        </row>
        <row r="890">
          <cell r="B890">
            <v>40119</v>
          </cell>
          <cell r="H890">
            <v>43207</v>
          </cell>
        </row>
        <row r="891">
          <cell r="B891">
            <v>40120</v>
          </cell>
          <cell r="H891">
            <v>43208</v>
          </cell>
        </row>
        <row r="892">
          <cell r="B892">
            <v>40121</v>
          </cell>
          <cell r="H892">
            <v>43209</v>
          </cell>
        </row>
        <row r="893">
          <cell r="B893">
            <v>40122</v>
          </cell>
          <cell r="H893">
            <v>43210</v>
          </cell>
        </row>
        <row r="894">
          <cell r="B894">
            <v>40123</v>
          </cell>
          <cell r="H894">
            <v>43213</v>
          </cell>
        </row>
        <row r="895">
          <cell r="B895">
            <v>40126</v>
          </cell>
          <cell r="H895">
            <v>43214</v>
          </cell>
        </row>
        <row r="896">
          <cell r="B896">
            <v>40127</v>
          </cell>
          <cell r="H896">
            <v>43215</v>
          </cell>
        </row>
        <row r="897">
          <cell r="B897">
            <v>40128</v>
          </cell>
          <cell r="H897">
            <v>43216</v>
          </cell>
        </row>
        <row r="898">
          <cell r="B898">
            <v>40129</v>
          </cell>
          <cell r="H898">
            <v>43217</v>
          </cell>
        </row>
        <row r="899">
          <cell r="B899">
            <v>40130</v>
          </cell>
          <cell r="H899">
            <v>43220</v>
          </cell>
        </row>
        <row r="900">
          <cell r="B900">
            <v>40133</v>
          </cell>
          <cell r="H900">
            <v>43221</v>
          </cell>
        </row>
        <row r="901">
          <cell r="B901">
            <v>40134</v>
          </cell>
          <cell r="H901">
            <v>43222</v>
          </cell>
        </row>
        <row r="902">
          <cell r="B902">
            <v>40135</v>
          </cell>
          <cell r="H902">
            <v>43223</v>
          </cell>
        </row>
        <row r="903">
          <cell r="B903">
            <v>40136</v>
          </cell>
          <cell r="H903">
            <v>43224</v>
          </cell>
        </row>
        <row r="904">
          <cell r="B904">
            <v>40137</v>
          </cell>
          <cell r="H904">
            <v>43227</v>
          </cell>
        </row>
        <row r="905">
          <cell r="B905">
            <v>40140</v>
          </cell>
          <cell r="H905">
            <v>43228</v>
          </cell>
        </row>
        <row r="906">
          <cell r="B906">
            <v>40141</v>
          </cell>
          <cell r="H906">
            <v>43229</v>
          </cell>
        </row>
        <row r="907">
          <cell r="B907">
            <v>40142</v>
          </cell>
          <cell r="H907">
            <v>43230</v>
          </cell>
        </row>
        <row r="908">
          <cell r="B908">
            <v>40144</v>
          </cell>
          <cell r="H908">
            <v>43231</v>
          </cell>
        </row>
        <row r="909">
          <cell r="B909">
            <v>40147</v>
          </cell>
          <cell r="H909">
            <v>43234</v>
          </cell>
        </row>
        <row r="910">
          <cell r="B910">
            <v>40148</v>
          </cell>
          <cell r="H910">
            <v>43235</v>
          </cell>
        </row>
        <row r="911">
          <cell r="B911">
            <v>40149</v>
          </cell>
          <cell r="H911">
            <v>43236</v>
          </cell>
        </row>
        <row r="912">
          <cell r="B912">
            <v>40150</v>
          </cell>
          <cell r="H912">
            <v>43237</v>
          </cell>
        </row>
        <row r="913">
          <cell r="B913">
            <v>40151</v>
          </cell>
          <cell r="H913">
            <v>43238</v>
          </cell>
        </row>
        <row r="914">
          <cell r="B914">
            <v>40154</v>
          </cell>
          <cell r="H914">
            <v>43241</v>
          </cell>
        </row>
        <row r="915">
          <cell r="B915">
            <v>40155</v>
          </cell>
          <cell r="H915">
            <v>43242</v>
          </cell>
        </row>
        <row r="916">
          <cell r="B916">
            <v>40156</v>
          </cell>
        </row>
        <row r="917">
          <cell r="B917">
            <v>40157</v>
          </cell>
        </row>
        <row r="918">
          <cell r="B918">
            <v>40158</v>
          </cell>
        </row>
        <row r="919">
          <cell r="B919">
            <v>40161</v>
          </cell>
        </row>
        <row r="920">
          <cell r="B920">
            <v>40162</v>
          </cell>
        </row>
        <row r="921">
          <cell r="B921">
            <v>40163</v>
          </cell>
        </row>
        <row r="922">
          <cell r="B922">
            <v>40164</v>
          </cell>
        </row>
        <row r="923">
          <cell r="B923">
            <v>40165</v>
          </cell>
        </row>
        <row r="924">
          <cell r="B924">
            <v>40168</v>
          </cell>
        </row>
        <row r="925">
          <cell r="B925">
            <v>40169</v>
          </cell>
        </row>
        <row r="926">
          <cell r="B926">
            <v>40170</v>
          </cell>
        </row>
        <row r="927">
          <cell r="B927">
            <v>40171</v>
          </cell>
        </row>
        <row r="928">
          <cell r="B928">
            <v>40175</v>
          </cell>
        </row>
        <row r="929">
          <cell r="B929">
            <v>40176</v>
          </cell>
        </row>
        <row r="930">
          <cell r="B930">
            <v>40177</v>
          </cell>
        </row>
        <row r="931">
          <cell r="B931">
            <v>40178</v>
          </cell>
        </row>
        <row r="932">
          <cell r="B932">
            <v>40182</v>
          </cell>
        </row>
        <row r="933">
          <cell r="B933">
            <v>40183</v>
          </cell>
        </row>
        <row r="934">
          <cell r="B934">
            <v>40184</v>
          </cell>
        </row>
        <row r="935">
          <cell r="B935">
            <v>40185</v>
          </cell>
        </row>
        <row r="936">
          <cell r="B936">
            <v>40186</v>
          </cell>
        </row>
        <row r="937">
          <cell r="B937">
            <v>40189</v>
          </cell>
        </row>
        <row r="938">
          <cell r="B938">
            <v>40190</v>
          </cell>
        </row>
        <row r="939">
          <cell r="B939">
            <v>40191</v>
          </cell>
        </row>
        <row r="940">
          <cell r="B940">
            <v>40192</v>
          </cell>
        </row>
        <row r="941">
          <cell r="B941">
            <v>40193</v>
          </cell>
        </row>
        <row r="942">
          <cell r="B942">
            <v>40197</v>
          </cell>
        </row>
        <row r="943">
          <cell r="B943">
            <v>40198</v>
          </cell>
        </row>
        <row r="944">
          <cell r="B944">
            <v>40199</v>
          </cell>
        </row>
        <row r="945">
          <cell r="B945">
            <v>40200</v>
          </cell>
        </row>
        <row r="946">
          <cell r="B946">
            <v>40203</v>
          </cell>
        </row>
        <row r="947">
          <cell r="B947">
            <v>40204</v>
          </cell>
        </row>
        <row r="948">
          <cell r="B948">
            <v>40205</v>
          </cell>
        </row>
        <row r="949">
          <cell r="B949">
            <v>40206</v>
          </cell>
        </row>
        <row r="950">
          <cell r="B950">
            <v>40207</v>
          </cell>
        </row>
        <row r="951">
          <cell r="B951">
            <v>40210</v>
          </cell>
        </row>
        <row r="952">
          <cell r="B952">
            <v>40211</v>
          </cell>
        </row>
        <row r="953">
          <cell r="B953">
            <v>40212</v>
          </cell>
        </row>
        <row r="954">
          <cell r="B954">
            <v>40213</v>
          </cell>
        </row>
        <row r="955">
          <cell r="B955">
            <v>40214</v>
          </cell>
        </row>
        <row r="956">
          <cell r="B956">
            <v>40217</v>
          </cell>
        </row>
        <row r="957">
          <cell r="B957">
            <v>40218</v>
          </cell>
        </row>
        <row r="958">
          <cell r="B958">
            <v>40219</v>
          </cell>
        </row>
        <row r="959">
          <cell r="B959">
            <v>40220</v>
          </cell>
        </row>
        <row r="960">
          <cell r="B960">
            <v>40221</v>
          </cell>
        </row>
        <row r="961">
          <cell r="B961">
            <v>40225</v>
          </cell>
        </row>
        <row r="962">
          <cell r="B962">
            <v>40226</v>
          </cell>
        </row>
        <row r="963">
          <cell r="B963">
            <v>40227</v>
          </cell>
        </row>
        <row r="964">
          <cell r="B964">
            <v>40228</v>
          </cell>
        </row>
        <row r="965">
          <cell r="B965">
            <v>40231</v>
          </cell>
        </row>
        <row r="966">
          <cell r="B966">
            <v>40232</v>
          </cell>
        </row>
        <row r="967">
          <cell r="B967">
            <v>40233</v>
          </cell>
        </row>
        <row r="968">
          <cell r="B968">
            <v>40234</v>
          </cell>
        </row>
        <row r="969">
          <cell r="B969">
            <v>40235</v>
          </cell>
        </row>
        <row r="970">
          <cell r="B970">
            <v>40238</v>
          </cell>
        </row>
        <row r="971">
          <cell r="B971">
            <v>40239</v>
          </cell>
        </row>
        <row r="972">
          <cell r="B972">
            <v>40240</v>
          </cell>
        </row>
        <row r="973">
          <cell r="B973">
            <v>40241</v>
          </cell>
        </row>
        <row r="974">
          <cell r="B974">
            <v>40242</v>
          </cell>
        </row>
        <row r="975">
          <cell r="B975">
            <v>40245</v>
          </cell>
        </row>
        <row r="976">
          <cell r="B976">
            <v>40246</v>
          </cell>
        </row>
        <row r="977">
          <cell r="B977">
            <v>40247</v>
          </cell>
        </row>
        <row r="978">
          <cell r="B978">
            <v>40248</v>
          </cell>
        </row>
        <row r="979">
          <cell r="B979">
            <v>40249</v>
          </cell>
        </row>
        <row r="980">
          <cell r="B980">
            <v>40252</v>
          </cell>
        </row>
        <row r="981">
          <cell r="B981">
            <v>40253</v>
          </cell>
        </row>
        <row r="982">
          <cell r="B982">
            <v>40254</v>
          </cell>
        </row>
        <row r="983">
          <cell r="B983">
            <v>40255</v>
          </cell>
        </row>
        <row r="984">
          <cell r="B984">
            <v>40256</v>
          </cell>
        </row>
        <row r="985">
          <cell r="B985">
            <v>40259</v>
          </cell>
        </row>
        <row r="986">
          <cell r="B986">
            <v>40260</v>
          </cell>
        </row>
        <row r="987">
          <cell r="B987">
            <v>40261</v>
          </cell>
        </row>
        <row r="988">
          <cell r="B988">
            <v>40262</v>
          </cell>
        </row>
        <row r="989">
          <cell r="B989">
            <v>40263</v>
          </cell>
        </row>
        <row r="990">
          <cell r="B990">
            <v>40266</v>
          </cell>
        </row>
        <row r="991">
          <cell r="B991">
            <v>40267</v>
          </cell>
        </row>
        <row r="992">
          <cell r="B992">
            <v>40268</v>
          </cell>
        </row>
        <row r="993">
          <cell r="B993">
            <v>40269</v>
          </cell>
        </row>
        <row r="994">
          <cell r="B994">
            <v>40273</v>
          </cell>
        </row>
        <row r="995">
          <cell r="B995">
            <v>40274</v>
          </cell>
        </row>
        <row r="996">
          <cell r="B996">
            <v>40275</v>
          </cell>
        </row>
        <row r="997">
          <cell r="B997">
            <v>40276</v>
          </cell>
        </row>
        <row r="998">
          <cell r="B998">
            <v>40277</v>
          </cell>
        </row>
        <row r="999">
          <cell r="B999">
            <v>40280</v>
          </cell>
        </row>
        <row r="1000">
          <cell r="B1000">
            <v>40281</v>
          </cell>
        </row>
        <row r="1001">
          <cell r="B1001">
            <v>40282</v>
          </cell>
        </row>
        <row r="1002">
          <cell r="B1002">
            <v>40283</v>
          </cell>
        </row>
        <row r="1003">
          <cell r="B1003">
            <v>40284</v>
          </cell>
        </row>
        <row r="1004">
          <cell r="B1004">
            <v>40287</v>
          </cell>
        </row>
        <row r="1005">
          <cell r="B1005">
            <v>40288</v>
          </cell>
        </row>
        <row r="1006">
          <cell r="B1006">
            <v>40289</v>
          </cell>
        </row>
        <row r="1007">
          <cell r="B1007">
            <v>40290</v>
          </cell>
        </row>
        <row r="1008">
          <cell r="B1008">
            <v>40291</v>
          </cell>
        </row>
        <row r="1009">
          <cell r="B1009">
            <v>40294</v>
          </cell>
        </row>
        <row r="1010">
          <cell r="B1010">
            <v>40295</v>
          </cell>
        </row>
        <row r="1011">
          <cell r="B1011">
            <v>40296</v>
          </cell>
        </row>
        <row r="1012">
          <cell r="B1012">
            <v>40297</v>
          </cell>
        </row>
        <row r="1013">
          <cell r="B1013">
            <v>40298</v>
          </cell>
        </row>
        <row r="1014">
          <cell r="B1014">
            <v>40301</v>
          </cell>
        </row>
        <row r="1015">
          <cell r="B1015">
            <v>40302</v>
          </cell>
        </row>
        <row r="1016">
          <cell r="B1016">
            <v>40303</v>
          </cell>
        </row>
        <row r="1017">
          <cell r="B1017">
            <v>40304</v>
          </cell>
        </row>
        <row r="1018">
          <cell r="B1018">
            <v>40305</v>
          </cell>
        </row>
        <row r="1019">
          <cell r="B1019">
            <v>40308</v>
          </cell>
        </row>
        <row r="1020">
          <cell r="B1020">
            <v>40309</v>
          </cell>
        </row>
        <row r="1021">
          <cell r="B1021">
            <v>40310</v>
          </cell>
        </row>
        <row r="1022">
          <cell r="B1022">
            <v>40311</v>
          </cell>
        </row>
        <row r="1023">
          <cell r="B1023">
            <v>40312</v>
          </cell>
        </row>
        <row r="1024">
          <cell r="B1024">
            <v>40315</v>
          </cell>
        </row>
        <row r="1025">
          <cell r="B1025">
            <v>40316</v>
          </cell>
        </row>
        <row r="1026">
          <cell r="B1026">
            <v>40317</v>
          </cell>
        </row>
        <row r="1027">
          <cell r="B1027">
            <v>40318</v>
          </cell>
        </row>
        <row r="1028">
          <cell r="B1028">
            <v>40319</v>
          </cell>
        </row>
        <row r="1029">
          <cell r="B1029">
            <v>40322</v>
          </cell>
        </row>
        <row r="1030">
          <cell r="B1030">
            <v>40323</v>
          </cell>
        </row>
        <row r="1031">
          <cell r="B1031">
            <v>40324</v>
          </cell>
        </row>
        <row r="1032">
          <cell r="B1032">
            <v>40325</v>
          </cell>
        </row>
        <row r="1033">
          <cell r="B1033">
            <v>40326</v>
          </cell>
        </row>
        <row r="1034">
          <cell r="B1034">
            <v>40330</v>
          </cell>
        </row>
        <row r="1035">
          <cell r="B1035">
            <v>40331</v>
          </cell>
        </row>
        <row r="1036">
          <cell r="B1036">
            <v>40332</v>
          </cell>
        </row>
        <row r="1037">
          <cell r="B1037">
            <v>40333</v>
          </cell>
        </row>
        <row r="1038">
          <cell r="B1038">
            <v>40336</v>
          </cell>
        </row>
        <row r="1039">
          <cell r="B1039">
            <v>40337</v>
          </cell>
        </row>
        <row r="1040">
          <cell r="B1040">
            <v>40338</v>
          </cell>
        </row>
        <row r="1041">
          <cell r="B1041">
            <v>40339</v>
          </cell>
        </row>
        <row r="1042">
          <cell r="B1042">
            <v>40340</v>
          </cell>
        </row>
        <row r="1043">
          <cell r="B1043">
            <v>40343</v>
          </cell>
        </row>
        <row r="1044">
          <cell r="B1044">
            <v>40344</v>
          </cell>
        </row>
        <row r="1045">
          <cell r="B1045">
            <v>40345</v>
          </cell>
        </row>
        <row r="1046">
          <cell r="B1046">
            <v>40346</v>
          </cell>
        </row>
        <row r="1047">
          <cell r="B1047">
            <v>40347</v>
          </cell>
        </row>
        <row r="1048">
          <cell r="B1048">
            <v>40350</v>
          </cell>
        </row>
        <row r="1049">
          <cell r="B1049">
            <v>40351</v>
          </cell>
        </row>
        <row r="1050">
          <cell r="B1050">
            <v>40352</v>
          </cell>
        </row>
        <row r="1051">
          <cell r="B1051">
            <v>40353</v>
          </cell>
        </row>
        <row r="1052">
          <cell r="B1052">
            <v>40354</v>
          </cell>
        </row>
        <row r="1053">
          <cell r="B1053">
            <v>40357</v>
          </cell>
        </row>
        <row r="1054">
          <cell r="B1054">
            <v>40358</v>
          </cell>
        </row>
        <row r="1055">
          <cell r="B1055">
            <v>40359</v>
          </cell>
        </row>
        <row r="1056">
          <cell r="B1056">
            <v>40360</v>
          </cell>
        </row>
        <row r="1057">
          <cell r="B1057">
            <v>40361</v>
          </cell>
        </row>
        <row r="1058">
          <cell r="B1058">
            <v>40365</v>
          </cell>
        </row>
        <row r="1059">
          <cell r="B1059">
            <v>40366</v>
          </cell>
        </row>
        <row r="1060">
          <cell r="B1060">
            <v>40367</v>
          </cell>
        </row>
        <row r="1061">
          <cell r="B1061">
            <v>40368</v>
          </cell>
        </row>
        <row r="1062">
          <cell r="B1062">
            <v>40371</v>
          </cell>
        </row>
        <row r="1063">
          <cell r="B1063">
            <v>40372</v>
          </cell>
        </row>
        <row r="1064">
          <cell r="B1064">
            <v>40373</v>
          </cell>
        </row>
        <row r="1065">
          <cell r="B1065">
            <v>40374</v>
          </cell>
        </row>
        <row r="1066">
          <cell r="B1066">
            <v>40375</v>
          </cell>
        </row>
        <row r="1067">
          <cell r="B1067">
            <v>40378</v>
          </cell>
        </row>
        <row r="1068">
          <cell r="B1068">
            <v>40379</v>
          </cell>
        </row>
        <row r="1069">
          <cell r="B1069">
            <v>40380</v>
          </cell>
        </row>
        <row r="1070">
          <cell r="B1070">
            <v>40381</v>
          </cell>
        </row>
        <row r="1071">
          <cell r="B1071">
            <v>40382</v>
          </cell>
        </row>
        <row r="1072">
          <cell r="B1072">
            <v>40385</v>
          </cell>
        </row>
        <row r="1073">
          <cell r="B1073">
            <v>40386</v>
          </cell>
        </row>
        <row r="1074">
          <cell r="B1074">
            <v>40387</v>
          </cell>
        </row>
        <row r="1075">
          <cell r="B1075">
            <v>40388</v>
          </cell>
        </row>
        <row r="1076">
          <cell r="B1076">
            <v>40389</v>
          </cell>
        </row>
        <row r="1077">
          <cell r="B1077">
            <v>40392</v>
          </cell>
        </row>
        <row r="1078">
          <cell r="B1078">
            <v>40393</v>
          </cell>
        </row>
        <row r="1079">
          <cell r="B1079">
            <v>40394</v>
          </cell>
        </row>
        <row r="1080">
          <cell r="B1080">
            <v>40395</v>
          </cell>
        </row>
        <row r="1081">
          <cell r="B1081">
            <v>40396</v>
          </cell>
        </row>
        <row r="1082">
          <cell r="B1082">
            <v>40399</v>
          </cell>
        </row>
        <row r="1083">
          <cell r="B1083">
            <v>40400</v>
          </cell>
        </row>
        <row r="1084">
          <cell r="B1084">
            <v>40401</v>
          </cell>
        </row>
        <row r="1085">
          <cell r="B1085">
            <v>40402</v>
          </cell>
        </row>
        <row r="1086">
          <cell r="B1086">
            <v>40403</v>
          </cell>
        </row>
        <row r="1087">
          <cell r="B1087">
            <v>40406</v>
          </cell>
        </row>
        <row r="1088">
          <cell r="B1088">
            <v>40407</v>
          </cell>
        </row>
        <row r="1089">
          <cell r="B1089">
            <v>40408</v>
          </cell>
        </row>
        <row r="1090">
          <cell r="B1090">
            <v>40409</v>
          </cell>
        </row>
        <row r="1091">
          <cell r="B1091">
            <v>40410</v>
          </cell>
        </row>
        <row r="1092">
          <cell r="B1092">
            <v>40413</v>
          </cell>
        </row>
        <row r="1093">
          <cell r="B1093">
            <v>40414</v>
          </cell>
        </row>
        <row r="1094">
          <cell r="B1094">
            <v>40415</v>
          </cell>
        </row>
        <row r="1095">
          <cell r="B1095">
            <v>40416</v>
          </cell>
        </row>
        <row r="1096">
          <cell r="B1096">
            <v>40417</v>
          </cell>
        </row>
        <row r="1097">
          <cell r="B1097">
            <v>40420</v>
          </cell>
        </row>
        <row r="1098">
          <cell r="B1098">
            <v>40421</v>
          </cell>
        </row>
        <row r="1099">
          <cell r="B1099">
            <v>40422</v>
          </cell>
        </row>
        <row r="1100">
          <cell r="B1100">
            <v>40423</v>
          </cell>
        </row>
        <row r="1101">
          <cell r="B1101">
            <v>40424</v>
          </cell>
        </row>
        <row r="1102">
          <cell r="B1102">
            <v>40428</v>
          </cell>
        </row>
        <row r="1103">
          <cell r="B1103">
            <v>40429</v>
          </cell>
        </row>
        <row r="1104">
          <cell r="B1104">
            <v>40430</v>
          </cell>
        </row>
        <row r="1105">
          <cell r="B1105">
            <v>40431</v>
          </cell>
        </row>
        <row r="1106">
          <cell r="B1106">
            <v>40434</v>
          </cell>
        </row>
        <row r="1107">
          <cell r="B1107">
            <v>40435</v>
          </cell>
        </row>
        <row r="1108">
          <cell r="B1108">
            <v>40436</v>
          </cell>
        </row>
        <row r="1109">
          <cell r="B1109">
            <v>40437</v>
          </cell>
        </row>
        <row r="1110">
          <cell r="B1110">
            <v>40438</v>
          </cell>
        </row>
        <row r="1111">
          <cell r="B1111">
            <v>40441</v>
          </cell>
        </row>
        <row r="1112">
          <cell r="B1112">
            <v>40442</v>
          </cell>
        </row>
        <row r="1113">
          <cell r="B1113">
            <v>40443</v>
          </cell>
        </row>
        <row r="1114">
          <cell r="B1114">
            <v>40444</v>
          </cell>
        </row>
        <row r="1115">
          <cell r="B1115">
            <v>40445</v>
          </cell>
        </row>
        <row r="1116">
          <cell r="B1116">
            <v>40448</v>
          </cell>
        </row>
        <row r="1117">
          <cell r="B1117">
            <v>40449</v>
          </cell>
        </row>
        <row r="1118">
          <cell r="B1118">
            <v>40450</v>
          </cell>
        </row>
        <row r="1119">
          <cell r="B1119">
            <v>40451</v>
          </cell>
        </row>
        <row r="1120">
          <cell r="B1120">
            <v>40452</v>
          </cell>
        </row>
        <row r="1121">
          <cell r="B1121">
            <v>40455</v>
          </cell>
        </row>
        <row r="1122">
          <cell r="B1122">
            <v>40456</v>
          </cell>
        </row>
        <row r="1123">
          <cell r="B1123">
            <v>40457</v>
          </cell>
        </row>
        <row r="1124">
          <cell r="B1124">
            <v>40458</v>
          </cell>
        </row>
        <row r="1125">
          <cell r="B1125">
            <v>40459</v>
          </cell>
        </row>
        <row r="1126">
          <cell r="B1126">
            <v>40462</v>
          </cell>
        </row>
        <row r="1127">
          <cell r="B1127">
            <v>40463</v>
          </cell>
        </row>
        <row r="1128">
          <cell r="B1128">
            <v>40464</v>
          </cell>
        </row>
        <row r="1129">
          <cell r="B1129">
            <v>40465</v>
          </cell>
        </row>
        <row r="1130">
          <cell r="B1130">
            <v>40466</v>
          </cell>
        </row>
        <row r="1131">
          <cell r="B1131">
            <v>40469</v>
          </cell>
        </row>
        <row r="1132">
          <cell r="B1132">
            <v>40470</v>
          </cell>
        </row>
        <row r="1133">
          <cell r="B1133">
            <v>40471</v>
          </cell>
        </row>
        <row r="1134">
          <cell r="B1134">
            <v>40472</v>
          </cell>
        </row>
        <row r="1135">
          <cell r="B1135">
            <v>40473</v>
          </cell>
        </row>
        <row r="1136">
          <cell r="B1136">
            <v>40476</v>
          </cell>
        </row>
        <row r="1137">
          <cell r="B1137">
            <v>40477</v>
          </cell>
        </row>
        <row r="1138">
          <cell r="B1138">
            <v>40478</v>
          </cell>
        </row>
        <row r="1139">
          <cell r="B1139">
            <v>40479</v>
          </cell>
        </row>
        <row r="1140">
          <cell r="B1140">
            <v>40480</v>
          </cell>
        </row>
        <row r="1141">
          <cell r="B1141">
            <v>40483</v>
          </cell>
        </row>
        <row r="1142">
          <cell r="B1142">
            <v>40484</v>
          </cell>
        </row>
        <row r="1143">
          <cell r="B1143">
            <v>40485</v>
          </cell>
        </row>
        <row r="1144">
          <cell r="B1144">
            <v>40486</v>
          </cell>
        </row>
        <row r="1145">
          <cell r="B1145">
            <v>40487</v>
          </cell>
        </row>
        <row r="1146">
          <cell r="B1146">
            <v>40490</v>
          </cell>
        </row>
        <row r="1147">
          <cell r="B1147">
            <v>40491</v>
          </cell>
        </row>
        <row r="1148">
          <cell r="B1148">
            <v>40492</v>
          </cell>
        </row>
        <row r="1149">
          <cell r="B1149">
            <v>40493</v>
          </cell>
        </row>
        <row r="1150">
          <cell r="B1150">
            <v>40494</v>
          </cell>
        </row>
        <row r="1151">
          <cell r="B1151">
            <v>40497</v>
          </cell>
        </row>
        <row r="1152">
          <cell r="B1152">
            <v>40498</v>
          </cell>
        </row>
        <row r="1153">
          <cell r="B1153">
            <v>40499</v>
          </cell>
        </row>
        <row r="1154">
          <cell r="B1154">
            <v>40500</v>
          </cell>
        </row>
        <row r="1155">
          <cell r="B1155">
            <v>40501</v>
          </cell>
        </row>
        <row r="1156">
          <cell r="B1156">
            <v>40504</v>
          </cell>
        </row>
        <row r="1157">
          <cell r="B1157">
            <v>40505</v>
          </cell>
        </row>
        <row r="1158">
          <cell r="B1158">
            <v>40506</v>
          </cell>
        </row>
        <row r="1159">
          <cell r="B1159">
            <v>40508</v>
          </cell>
        </row>
        <row r="1160">
          <cell r="B1160">
            <v>40511</v>
          </cell>
        </row>
        <row r="1161">
          <cell r="B1161">
            <v>40512</v>
          </cell>
        </row>
        <row r="1162">
          <cell r="B1162">
            <v>40513</v>
          </cell>
        </row>
        <row r="1163">
          <cell r="B1163">
            <v>40514</v>
          </cell>
        </row>
        <row r="1164">
          <cell r="B1164">
            <v>40515</v>
          </cell>
        </row>
        <row r="1165">
          <cell r="B1165">
            <v>40518</v>
          </cell>
        </row>
        <row r="1166">
          <cell r="B1166">
            <v>40519</v>
          </cell>
        </row>
        <row r="1167">
          <cell r="B1167">
            <v>40520</v>
          </cell>
        </row>
        <row r="1168">
          <cell r="B1168">
            <v>40521</v>
          </cell>
        </row>
        <row r="1169">
          <cell r="B1169">
            <v>40522</v>
          </cell>
        </row>
        <row r="1170">
          <cell r="B1170">
            <v>40525</v>
          </cell>
        </row>
        <row r="1171">
          <cell r="B1171">
            <v>40526</v>
          </cell>
        </row>
        <row r="1172">
          <cell r="B1172">
            <v>40527</v>
          </cell>
        </row>
        <row r="1173">
          <cell r="B1173">
            <v>40528</v>
          </cell>
        </row>
        <row r="1174">
          <cell r="B1174">
            <v>40529</v>
          </cell>
        </row>
        <row r="1175">
          <cell r="B1175">
            <v>40532</v>
          </cell>
        </row>
        <row r="1176">
          <cell r="B1176">
            <v>40533</v>
          </cell>
        </row>
        <row r="1177">
          <cell r="B1177">
            <v>40534</v>
          </cell>
        </row>
        <row r="1178">
          <cell r="B1178">
            <v>40535</v>
          </cell>
        </row>
        <row r="1179">
          <cell r="B1179">
            <v>40539</v>
          </cell>
        </row>
        <row r="1180">
          <cell r="B1180">
            <v>40540</v>
          </cell>
        </row>
        <row r="1181">
          <cell r="B1181">
            <v>40541</v>
          </cell>
        </row>
        <row r="1182">
          <cell r="B1182">
            <v>40542</v>
          </cell>
        </row>
        <row r="1183">
          <cell r="B1183">
            <v>40543</v>
          </cell>
        </row>
        <row r="1184">
          <cell r="B1184">
            <v>40546</v>
          </cell>
        </row>
        <row r="1185">
          <cell r="B1185">
            <v>40547</v>
          </cell>
        </row>
        <row r="1186">
          <cell r="B1186">
            <v>40548</v>
          </cell>
        </row>
        <row r="1187">
          <cell r="B1187">
            <v>40549</v>
          </cell>
        </row>
        <row r="1188">
          <cell r="B1188">
            <v>40550</v>
          </cell>
        </row>
        <row r="1189">
          <cell r="B1189">
            <v>40553</v>
          </cell>
        </row>
        <row r="1190">
          <cell r="B1190">
            <v>40554</v>
          </cell>
        </row>
        <row r="1191">
          <cell r="B1191">
            <v>40555</v>
          </cell>
        </row>
        <row r="1192">
          <cell r="B1192">
            <v>40556</v>
          </cell>
        </row>
        <row r="1193">
          <cell r="B1193">
            <v>40557</v>
          </cell>
        </row>
        <row r="1194">
          <cell r="B1194">
            <v>40561</v>
          </cell>
        </row>
        <row r="1195">
          <cell r="B1195">
            <v>40562</v>
          </cell>
        </row>
        <row r="1196">
          <cell r="B1196">
            <v>40563</v>
          </cell>
        </row>
        <row r="1197">
          <cell r="B1197">
            <v>40564</v>
          </cell>
        </row>
        <row r="1198">
          <cell r="B1198">
            <v>40567</v>
          </cell>
        </row>
        <row r="1199">
          <cell r="B1199">
            <v>40568</v>
          </cell>
        </row>
        <row r="1200">
          <cell r="B1200">
            <v>40569</v>
          </cell>
        </row>
        <row r="1201">
          <cell r="B1201">
            <v>40570</v>
          </cell>
        </row>
        <row r="1202">
          <cell r="B1202">
            <v>40571</v>
          </cell>
        </row>
        <row r="1203">
          <cell r="B1203">
            <v>40574</v>
          </cell>
        </row>
        <row r="1204">
          <cell r="B1204">
            <v>40575</v>
          </cell>
        </row>
        <row r="1205">
          <cell r="B1205">
            <v>40576</v>
          </cell>
        </row>
        <row r="1206">
          <cell r="B1206">
            <v>40577</v>
          </cell>
        </row>
        <row r="1207">
          <cell r="B1207">
            <v>40578</v>
          </cell>
        </row>
        <row r="1208">
          <cell r="B1208">
            <v>40581</v>
          </cell>
        </row>
        <row r="1209">
          <cell r="B1209">
            <v>40582</v>
          </cell>
        </row>
        <row r="1210">
          <cell r="B1210">
            <v>40583</v>
          </cell>
        </row>
        <row r="1211">
          <cell r="B1211">
            <v>40584</v>
          </cell>
        </row>
        <row r="1212">
          <cell r="B1212">
            <v>40585</v>
          </cell>
        </row>
        <row r="1213">
          <cell r="B1213">
            <v>40588</v>
          </cell>
        </row>
        <row r="1214">
          <cell r="B1214">
            <v>40589</v>
          </cell>
        </row>
        <row r="1215">
          <cell r="B1215">
            <v>40590</v>
          </cell>
        </row>
        <row r="1216">
          <cell r="B1216">
            <v>40591</v>
          </cell>
        </row>
        <row r="1217">
          <cell r="B1217">
            <v>40592</v>
          </cell>
        </row>
        <row r="1218">
          <cell r="B1218">
            <v>40596</v>
          </cell>
        </row>
        <row r="1219">
          <cell r="B1219">
            <v>40597</v>
          </cell>
        </row>
        <row r="1220">
          <cell r="B1220">
            <v>40598</v>
          </cell>
        </row>
        <row r="1221">
          <cell r="B1221">
            <v>40599</v>
          </cell>
        </row>
        <row r="1222">
          <cell r="B1222">
            <v>40602</v>
          </cell>
        </row>
        <row r="1223">
          <cell r="B1223">
            <v>40603</v>
          </cell>
        </row>
        <row r="1224">
          <cell r="B1224">
            <v>40604</v>
          </cell>
        </row>
        <row r="1225">
          <cell r="B1225">
            <v>40605</v>
          </cell>
        </row>
        <row r="1226">
          <cell r="B1226">
            <v>40606</v>
          </cell>
        </row>
        <row r="1227">
          <cell r="B1227">
            <v>40609</v>
          </cell>
        </row>
        <row r="1228">
          <cell r="B1228">
            <v>40610</v>
          </cell>
        </row>
        <row r="1229">
          <cell r="B1229">
            <v>40611</v>
          </cell>
        </row>
        <row r="1230">
          <cell r="B1230">
            <v>40612</v>
          </cell>
        </row>
        <row r="1231">
          <cell r="B1231">
            <v>40613</v>
          </cell>
        </row>
        <row r="1232">
          <cell r="B1232">
            <v>40616</v>
          </cell>
        </row>
        <row r="1233">
          <cell r="B1233">
            <v>40617</v>
          </cell>
        </row>
        <row r="1234">
          <cell r="B1234">
            <v>40618</v>
          </cell>
        </row>
        <row r="1235">
          <cell r="B1235">
            <v>40619</v>
          </cell>
        </row>
        <row r="1236">
          <cell r="B1236">
            <v>40620</v>
          </cell>
        </row>
        <row r="1237">
          <cell r="B1237">
            <v>40623</v>
          </cell>
        </row>
        <row r="1238">
          <cell r="B1238">
            <v>40624</v>
          </cell>
        </row>
        <row r="1239">
          <cell r="B1239">
            <v>40625</v>
          </cell>
        </row>
        <row r="1240">
          <cell r="B1240">
            <v>40626</v>
          </cell>
        </row>
        <row r="1241">
          <cell r="B1241">
            <v>40627</v>
          </cell>
        </row>
        <row r="1242">
          <cell r="B1242">
            <v>40630</v>
          </cell>
        </row>
        <row r="1243">
          <cell r="B1243">
            <v>40631</v>
          </cell>
        </row>
        <row r="1244">
          <cell r="B1244">
            <v>40632</v>
          </cell>
        </row>
        <row r="1245">
          <cell r="B1245">
            <v>40633</v>
          </cell>
        </row>
        <row r="1246">
          <cell r="B1246">
            <v>40634</v>
          </cell>
        </row>
        <row r="1247">
          <cell r="B1247">
            <v>40637</v>
          </cell>
        </row>
        <row r="1248">
          <cell r="B1248">
            <v>40638</v>
          </cell>
        </row>
        <row r="1249">
          <cell r="B1249">
            <v>40639</v>
          </cell>
        </row>
        <row r="1250">
          <cell r="B1250">
            <v>40640</v>
          </cell>
        </row>
        <row r="1251">
          <cell r="B1251">
            <v>40641</v>
          </cell>
        </row>
        <row r="1252">
          <cell r="B1252">
            <v>40644</v>
          </cell>
        </row>
        <row r="1253">
          <cell r="B1253">
            <v>40645</v>
          </cell>
        </row>
        <row r="1254">
          <cell r="B1254">
            <v>40646</v>
          </cell>
        </row>
        <row r="1255">
          <cell r="B1255">
            <v>40647</v>
          </cell>
        </row>
        <row r="1256">
          <cell r="B1256">
            <v>40648</v>
          </cell>
        </row>
        <row r="1257">
          <cell r="B1257">
            <v>40651</v>
          </cell>
        </row>
        <row r="1258">
          <cell r="B1258">
            <v>40652</v>
          </cell>
        </row>
        <row r="1259">
          <cell r="B1259">
            <v>40653</v>
          </cell>
        </row>
        <row r="1260">
          <cell r="B1260">
            <v>40654</v>
          </cell>
        </row>
        <row r="1261">
          <cell r="B1261">
            <v>40658</v>
          </cell>
        </row>
        <row r="1262">
          <cell r="B1262">
            <v>40659</v>
          </cell>
        </row>
        <row r="1263">
          <cell r="B1263">
            <v>40660</v>
          </cell>
        </row>
        <row r="1264">
          <cell r="B1264">
            <v>40661</v>
          </cell>
        </row>
        <row r="1265">
          <cell r="B1265">
            <v>40662</v>
          </cell>
        </row>
        <row r="1266">
          <cell r="B1266">
            <v>40665</v>
          </cell>
        </row>
        <row r="1267">
          <cell r="B1267">
            <v>40666</v>
          </cell>
        </row>
        <row r="1268">
          <cell r="B1268">
            <v>40667</v>
          </cell>
        </row>
        <row r="1269">
          <cell r="B1269">
            <v>40668</v>
          </cell>
        </row>
        <row r="1270">
          <cell r="B1270">
            <v>40669</v>
          </cell>
        </row>
        <row r="1271">
          <cell r="B1271">
            <v>40672</v>
          </cell>
        </row>
        <row r="1272">
          <cell r="B1272">
            <v>40673</v>
          </cell>
        </row>
        <row r="1273">
          <cell r="B1273">
            <v>40674</v>
          </cell>
        </row>
        <row r="1274">
          <cell r="B1274">
            <v>40675</v>
          </cell>
        </row>
        <row r="1275">
          <cell r="B1275">
            <v>40676</v>
          </cell>
        </row>
        <row r="1276">
          <cell r="B1276">
            <v>40679</v>
          </cell>
        </row>
        <row r="1277">
          <cell r="B1277">
            <v>40680</v>
          </cell>
        </row>
        <row r="1278">
          <cell r="B1278">
            <v>40681</v>
          </cell>
        </row>
        <row r="1279">
          <cell r="B1279">
            <v>40682</v>
          </cell>
        </row>
        <row r="1280">
          <cell r="B1280">
            <v>40683</v>
          </cell>
        </row>
        <row r="1281">
          <cell r="B1281">
            <v>40686</v>
          </cell>
        </row>
        <row r="1282">
          <cell r="B1282">
            <v>40687</v>
          </cell>
        </row>
        <row r="1283">
          <cell r="B1283">
            <v>40688</v>
          </cell>
        </row>
        <row r="1284">
          <cell r="B1284">
            <v>40689</v>
          </cell>
        </row>
        <row r="1285">
          <cell r="B1285">
            <v>40690</v>
          </cell>
        </row>
        <row r="1286">
          <cell r="B1286">
            <v>40694</v>
          </cell>
        </row>
        <row r="1287">
          <cell r="B1287">
            <v>40695</v>
          </cell>
        </row>
        <row r="1288">
          <cell r="B1288">
            <v>40696</v>
          </cell>
        </row>
        <row r="1289">
          <cell r="B1289">
            <v>40697</v>
          </cell>
        </row>
        <row r="1290">
          <cell r="B1290">
            <v>40700</v>
          </cell>
        </row>
        <row r="1291">
          <cell r="B1291">
            <v>40701</v>
          </cell>
        </row>
        <row r="1292">
          <cell r="B1292">
            <v>40702</v>
          </cell>
        </row>
        <row r="1293">
          <cell r="B1293">
            <v>40703</v>
          </cell>
        </row>
        <row r="1294">
          <cell r="B1294">
            <v>40704</v>
          </cell>
        </row>
        <row r="1295">
          <cell r="B1295">
            <v>40707</v>
          </cell>
        </row>
        <row r="1296">
          <cell r="B1296">
            <v>40708</v>
          </cell>
        </row>
        <row r="1297">
          <cell r="B1297">
            <v>40709</v>
          </cell>
        </row>
        <row r="1298">
          <cell r="B1298">
            <v>40710</v>
          </cell>
        </row>
        <row r="1299">
          <cell r="B1299">
            <v>40711</v>
          </cell>
        </row>
        <row r="1300">
          <cell r="B1300">
            <v>40714</v>
          </cell>
        </row>
        <row r="1301">
          <cell r="B1301">
            <v>40715</v>
          </cell>
        </row>
        <row r="1302">
          <cell r="B1302">
            <v>40716</v>
          </cell>
        </row>
        <row r="1303">
          <cell r="B1303">
            <v>40717</v>
          </cell>
        </row>
        <row r="1304">
          <cell r="B1304">
            <v>40718</v>
          </cell>
        </row>
        <row r="1305">
          <cell r="B1305">
            <v>40721</v>
          </cell>
        </row>
        <row r="1306">
          <cell r="B1306">
            <v>40722</v>
          </cell>
        </row>
        <row r="1307">
          <cell r="B1307">
            <v>40723</v>
          </cell>
        </row>
        <row r="1308">
          <cell r="B1308">
            <v>40724</v>
          </cell>
        </row>
        <row r="1309">
          <cell r="B1309">
            <v>40725</v>
          </cell>
        </row>
        <row r="1310">
          <cell r="B1310">
            <v>40729</v>
          </cell>
        </row>
        <row r="1311">
          <cell r="B1311">
            <v>40730</v>
          </cell>
        </row>
        <row r="1312">
          <cell r="B1312">
            <v>40731</v>
          </cell>
        </row>
        <row r="1313">
          <cell r="B1313">
            <v>40732</v>
          </cell>
        </row>
        <row r="1314">
          <cell r="B1314">
            <v>40735</v>
          </cell>
        </row>
        <row r="1315">
          <cell r="B1315">
            <v>40736</v>
          </cell>
        </row>
        <row r="1316">
          <cell r="B1316">
            <v>40737</v>
          </cell>
        </row>
        <row r="1317">
          <cell r="B1317">
            <v>40738</v>
          </cell>
        </row>
        <row r="1318">
          <cell r="B1318">
            <v>40739</v>
          </cell>
        </row>
        <row r="1319">
          <cell r="B1319">
            <v>40742</v>
          </cell>
        </row>
        <row r="1320">
          <cell r="B1320">
            <v>40743</v>
          </cell>
        </row>
        <row r="1321">
          <cell r="B1321">
            <v>40744</v>
          </cell>
        </row>
        <row r="1322">
          <cell r="B1322">
            <v>40745</v>
          </cell>
        </row>
        <row r="1323">
          <cell r="B1323">
            <v>40746</v>
          </cell>
        </row>
        <row r="1324">
          <cell r="B1324">
            <v>40749</v>
          </cell>
        </row>
        <row r="1325">
          <cell r="B1325">
            <v>40750</v>
          </cell>
        </row>
        <row r="1326">
          <cell r="B1326">
            <v>40751</v>
          </cell>
        </row>
        <row r="1327">
          <cell r="B1327">
            <v>40752</v>
          </cell>
        </row>
        <row r="1328">
          <cell r="B1328">
            <v>40753</v>
          </cell>
        </row>
        <row r="1329">
          <cell r="B1329">
            <v>40756</v>
          </cell>
        </row>
        <row r="1330">
          <cell r="B1330">
            <v>40757</v>
          </cell>
        </row>
        <row r="1331">
          <cell r="B1331">
            <v>40758</v>
          </cell>
        </row>
        <row r="1332">
          <cell r="B1332">
            <v>40759</v>
          </cell>
        </row>
        <row r="1333">
          <cell r="B1333">
            <v>40760</v>
          </cell>
        </row>
        <row r="1334">
          <cell r="B1334">
            <v>40763</v>
          </cell>
        </row>
        <row r="1335">
          <cell r="B1335">
            <v>40764</v>
          </cell>
        </row>
        <row r="1336">
          <cell r="B1336">
            <v>40765</v>
          </cell>
        </row>
        <row r="1337">
          <cell r="B1337">
            <v>40766</v>
          </cell>
        </row>
        <row r="1338">
          <cell r="B1338">
            <v>40767</v>
          </cell>
        </row>
        <row r="1339">
          <cell r="B1339">
            <v>40770</v>
          </cell>
        </row>
        <row r="1340">
          <cell r="B1340">
            <v>40771</v>
          </cell>
        </row>
        <row r="1341">
          <cell r="B1341">
            <v>40772</v>
          </cell>
        </row>
        <row r="1342">
          <cell r="B1342">
            <v>40773</v>
          </cell>
        </row>
        <row r="1343">
          <cell r="B1343">
            <v>40774</v>
          </cell>
        </row>
        <row r="1344">
          <cell r="B1344">
            <v>40777</v>
          </cell>
        </row>
        <row r="1345">
          <cell r="B1345">
            <v>40778</v>
          </cell>
        </row>
        <row r="1346">
          <cell r="B1346">
            <v>40779</v>
          </cell>
        </row>
        <row r="1347">
          <cell r="B1347">
            <v>40780</v>
          </cell>
        </row>
        <row r="1348">
          <cell r="B1348">
            <v>40781</v>
          </cell>
        </row>
        <row r="1349">
          <cell r="B1349">
            <v>40784</v>
          </cell>
        </row>
        <row r="1350">
          <cell r="B1350">
            <v>40785</v>
          </cell>
        </row>
        <row r="1351">
          <cell r="B1351">
            <v>40786</v>
          </cell>
        </row>
        <row r="1352">
          <cell r="B1352">
            <v>40787</v>
          </cell>
        </row>
        <row r="1353">
          <cell r="B1353">
            <v>40788</v>
          </cell>
        </row>
        <row r="1354">
          <cell r="B1354">
            <v>40792</v>
          </cell>
        </row>
        <row r="1355">
          <cell r="B1355">
            <v>40793</v>
          </cell>
        </row>
        <row r="1356">
          <cell r="B1356">
            <v>40794</v>
          </cell>
        </row>
        <row r="1357">
          <cell r="B1357">
            <v>40795</v>
          </cell>
        </row>
        <row r="1358">
          <cell r="B1358">
            <v>40798</v>
          </cell>
        </row>
        <row r="1359">
          <cell r="B1359">
            <v>40799</v>
          </cell>
        </row>
        <row r="1360">
          <cell r="B1360">
            <v>40800</v>
          </cell>
        </row>
        <row r="1361">
          <cell r="B1361">
            <v>40801</v>
          </cell>
        </row>
        <row r="1362">
          <cell r="B1362">
            <v>40802</v>
          </cell>
        </row>
        <row r="1363">
          <cell r="B1363">
            <v>40805</v>
          </cell>
        </row>
        <row r="1364">
          <cell r="B1364">
            <v>40806</v>
          </cell>
        </row>
        <row r="1365">
          <cell r="B1365">
            <v>40807</v>
          </cell>
        </row>
        <row r="1366">
          <cell r="B1366">
            <v>40808</v>
          </cell>
        </row>
        <row r="1367">
          <cell r="B1367">
            <v>40809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Financials - Consolidated"/>
      <sheetName val="Financials - Division"/>
      <sheetName val="Assumptions &amp; Scenario"/>
      <sheetName val="Valuation"/>
      <sheetName val="Revenue"/>
      <sheetName val="Cost"/>
      <sheetName val="Comps"/>
      <sheetName val="Debt"/>
      <sheetName val="M&amp;A Deals"/>
      <sheetName val="Output"/>
      <sheetName val="Adjustments"/>
      <sheetName val="Football"/>
      <sheetName val="Beta"/>
      <sheetName val="Market Data"/>
      <sheetName val="Henkel AG Segment"/>
      <sheetName val="Broker Estimates"/>
      <sheetName val="Historical Financials"/>
      <sheetName val="Market Share (%)"/>
    </sheetNames>
    <sheetDataSet>
      <sheetData sheetId="0">
        <row r="16">
          <cell r="Z16">
            <v>0.1</v>
          </cell>
        </row>
      </sheetData>
      <sheetData sheetId="1">
        <row r="116">
          <cell r="W116">
            <v>0.23623853211009174</v>
          </cell>
        </row>
      </sheetData>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ow r="32">
          <cell r="C32" t="str">
            <v>Adj Low</v>
          </cell>
        </row>
      </sheetData>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4822-01BC-4D42-86CD-0F13EC252C4E}">
  <dimension ref="A1:G1"/>
  <sheetViews>
    <sheetView workbookViewId="0"/>
  </sheetViews>
  <sheetFormatPr defaultRowHeight="14.25"/>
  <sheetData>
    <row r="1" spans="1:7">
      <c r="A1">
        <v>7</v>
      </c>
      <c r="B1" t="s">
        <v>514</v>
      </c>
      <c r="C1" t="s">
        <v>515</v>
      </c>
      <c r="D1" t="s">
        <v>516</v>
      </c>
      <c r="E1" t="s">
        <v>517</v>
      </c>
      <c r="F1" t="s">
        <v>468</v>
      </c>
      <c r="G1"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D6219-22A9-4E6F-A088-1501A62E2085}">
  <sheetPr>
    <tabColor rgb="FF002060"/>
  </sheetPr>
  <dimension ref="A1:Q40"/>
  <sheetViews>
    <sheetView showGridLines="0" tabSelected="1" topLeftCell="A5" zoomScale="90" zoomScaleNormal="90" workbookViewId="0">
      <selection activeCell="C19" sqref="C19"/>
    </sheetView>
  </sheetViews>
  <sheetFormatPr defaultColWidth="0" defaultRowHeight="11.65" zeroHeight="1"/>
  <cols>
    <col min="1" max="1" width="2.796875" style="3" customWidth="1"/>
    <col min="2" max="2" width="20.06640625" style="3" customWidth="1"/>
    <col min="3" max="3" width="9.06640625" style="3" customWidth="1"/>
    <col min="4" max="4" width="14.1328125" style="139" customWidth="1"/>
    <col min="5" max="5" width="4" style="3" customWidth="1"/>
    <col min="6" max="6" width="19.1328125" style="3" customWidth="1"/>
    <col min="7" max="15" width="9.06640625" style="3" customWidth="1"/>
    <col min="16" max="16" width="10.59765625" style="3" customWidth="1"/>
    <col min="17" max="17" width="9.06640625" style="3" customWidth="1"/>
    <col min="18" max="16384" width="9.06640625" style="3" hidden="1"/>
  </cols>
  <sheetData>
    <row r="1" spans="2:16"/>
    <row r="2" spans="2:16">
      <c r="B2" s="1" t="s">
        <v>37</v>
      </c>
      <c r="C2" s="2"/>
      <c r="D2" s="137"/>
      <c r="E2" s="2"/>
      <c r="F2" s="2"/>
      <c r="G2" s="2"/>
      <c r="H2" s="2"/>
      <c r="I2" s="2"/>
      <c r="J2" s="2"/>
      <c r="K2" s="2"/>
      <c r="L2" s="2"/>
      <c r="M2" s="2"/>
      <c r="N2" s="2"/>
      <c r="O2" s="2"/>
      <c r="P2" s="2"/>
    </row>
    <row r="3" spans="2:16" s="5" customFormat="1" ht="3" customHeight="1">
      <c r="B3" s="4"/>
      <c r="D3" s="138"/>
    </row>
    <row r="4" spans="2:16" ht="10.25" customHeight="1">
      <c r="F4" s="15" t="s">
        <v>509</v>
      </c>
      <c r="G4" s="15"/>
      <c r="H4" s="15"/>
      <c r="I4" s="15"/>
      <c r="J4" s="15"/>
      <c r="K4" s="15"/>
      <c r="L4" s="15"/>
      <c r="M4" s="15"/>
      <c r="N4" s="15"/>
      <c r="O4" s="15"/>
      <c r="P4" s="15"/>
    </row>
    <row r="5" spans="2:16"/>
    <row r="6" spans="2:16"/>
    <row r="7" spans="2:16"/>
    <row r="8" spans="2:16"/>
    <row r="9" spans="2:16"/>
    <row r="10" spans="2:16"/>
    <row r="11" spans="2:16">
      <c r="B11" s="15" t="s">
        <v>48</v>
      </c>
      <c r="C11" s="15"/>
      <c r="D11" s="6"/>
    </row>
    <row r="12" spans="2:16">
      <c r="B12" s="7"/>
      <c r="C12" s="16"/>
      <c r="D12" s="9"/>
    </row>
    <row r="13" spans="2:16">
      <c r="B13" s="17" t="s">
        <v>49</v>
      </c>
      <c r="C13" s="17"/>
      <c r="D13" s="140"/>
    </row>
    <row r="14" spans="2:16">
      <c r="B14" s="7" t="s">
        <v>50</v>
      </c>
      <c r="C14" s="16"/>
      <c r="D14" s="9" t="s">
        <v>70</v>
      </c>
    </row>
    <row r="15" spans="2:16">
      <c r="B15" s="18" t="s">
        <v>51</v>
      </c>
      <c r="C15" s="19"/>
      <c r="D15" s="20" t="s">
        <v>71</v>
      </c>
    </row>
    <row r="16" spans="2:16">
      <c r="B16" s="7" t="s">
        <v>52</v>
      </c>
      <c r="C16" s="16"/>
      <c r="D16" s="21">
        <v>463</v>
      </c>
    </row>
    <row r="17" spans="2:16">
      <c r="B17" s="18" t="s">
        <v>53</v>
      </c>
      <c r="C17" s="19"/>
      <c r="D17" s="20">
        <v>1990</v>
      </c>
    </row>
    <row r="18" spans="2:16">
      <c r="B18" s="7"/>
      <c r="C18" s="16"/>
      <c r="D18" s="9"/>
    </row>
    <row r="19" spans="2:16">
      <c r="B19" s="15" t="s">
        <v>151</v>
      </c>
      <c r="C19" s="15">
        <v>2</v>
      </c>
      <c r="D19" s="15" t="str">
        <f ca="1">OFFSET(D19,C19,0)</f>
        <v>Bull</v>
      </c>
    </row>
    <row r="20" spans="2:16">
      <c r="C20" s="3">
        <v>1</v>
      </c>
      <c r="D20" s="3" t="s">
        <v>152</v>
      </c>
    </row>
    <row r="21" spans="2:16">
      <c r="C21" s="3">
        <v>2</v>
      </c>
      <c r="D21" s="3" t="s">
        <v>153</v>
      </c>
    </row>
    <row r="22" spans="2:16">
      <c r="C22" s="3">
        <v>3</v>
      </c>
      <c r="D22" s="3" t="s">
        <v>154</v>
      </c>
    </row>
    <row r="23" spans="2:16"/>
    <row r="24" spans="2:16">
      <c r="B24" s="6" t="s">
        <v>38</v>
      </c>
      <c r="D24" s="6" t="s">
        <v>39</v>
      </c>
    </row>
    <row r="25" spans="2:16">
      <c r="B25" s="8" t="s">
        <v>40</v>
      </c>
      <c r="D25" s="3"/>
    </row>
    <row r="26" spans="2:16">
      <c r="B26" s="9" t="s">
        <v>41</v>
      </c>
      <c r="D26" s="10" t="s">
        <v>42</v>
      </c>
    </row>
    <row r="27" spans="2:16">
      <c r="B27" s="11" t="s">
        <v>43</v>
      </c>
      <c r="D27" s="6" t="s">
        <v>45</v>
      </c>
      <c r="F27" s="15" t="s">
        <v>419</v>
      </c>
      <c r="G27" s="397" t="s">
        <v>4</v>
      </c>
      <c r="H27" s="393">
        <v>2018</v>
      </c>
      <c r="I27" s="393">
        <v>2019</v>
      </c>
      <c r="J27" s="393">
        <v>2020</v>
      </c>
      <c r="K27" s="394">
        <v>2021</v>
      </c>
      <c r="L27" s="394">
        <v>2022</v>
      </c>
      <c r="M27" s="394">
        <v>2023</v>
      </c>
      <c r="N27" s="394">
        <v>2024</v>
      </c>
      <c r="O27" s="394">
        <v>2025</v>
      </c>
      <c r="P27" s="395" t="s">
        <v>513</v>
      </c>
    </row>
    <row r="28" spans="2:16">
      <c r="B28" s="12" t="s">
        <v>44</v>
      </c>
      <c r="D28" s="13" t="s">
        <v>46</v>
      </c>
      <c r="F28" s="3" t="s">
        <v>18</v>
      </c>
      <c r="G28" s="135" t="s">
        <v>69</v>
      </c>
      <c r="H28" s="396">
        <f>+'3FS'!D8</f>
        <v>110465</v>
      </c>
      <c r="I28" s="396">
        <f>+'3FS'!E8</f>
        <v>129141</v>
      </c>
      <c r="J28" s="396">
        <f>+'3FS'!F8</f>
        <v>140496</v>
      </c>
      <c r="K28" s="396">
        <f ca="1">+'3FS'!G8</f>
        <v>170673.79385964913</v>
      </c>
      <c r="L28" s="396">
        <f ca="1">+'3FS'!H8</f>
        <v>205475.19188596492</v>
      </c>
      <c r="M28" s="396">
        <f ca="1">+'3FS'!I8</f>
        <v>233438.40035635966</v>
      </c>
      <c r="N28" s="396">
        <f ca="1">+'3FS'!J8</f>
        <v>261090.31404061129</v>
      </c>
      <c r="O28" s="396">
        <f ca="1">+'3FS'!K8</f>
        <v>288477.35894533008</v>
      </c>
      <c r="P28" s="406">
        <f ca="1">_xlfn.RRI($O$27-$J$27,J28,O28)</f>
        <v>0.15475421116898724</v>
      </c>
    </row>
    <row r="29" spans="2:16">
      <c r="B29" s="14" t="s">
        <v>47</v>
      </c>
      <c r="F29" s="86" t="s">
        <v>20</v>
      </c>
      <c r="G29" s="12" t="s">
        <v>5</v>
      </c>
      <c r="H29" s="88"/>
      <c r="I29" s="88">
        <f t="shared" ref="I29:O29" si="0">+I28/H28-1</f>
        <v>0.16906712533381607</v>
      </c>
      <c r="J29" s="88">
        <f t="shared" si="0"/>
        <v>8.792714939484747E-2</v>
      </c>
      <c r="K29" s="88">
        <f t="shared" ca="1" si="0"/>
        <v>0.21479468354721232</v>
      </c>
      <c r="L29" s="88">
        <f t="shared" ca="1" si="0"/>
        <v>0.20390592626618576</v>
      </c>
      <c r="M29" s="88">
        <f t="shared" ca="1" si="0"/>
        <v>0.13609043609465932</v>
      </c>
      <c r="N29" s="88">
        <f t="shared" ca="1" si="0"/>
        <v>0.11845486279052242</v>
      </c>
      <c r="O29" s="88">
        <f t="shared" ca="1" si="0"/>
        <v>0.1048949096612557</v>
      </c>
      <c r="P29" s="88"/>
    </row>
    <row r="30" spans="2:16">
      <c r="F30" s="3" t="s">
        <v>19</v>
      </c>
      <c r="G30" s="135" t="s">
        <v>69</v>
      </c>
      <c r="H30" s="396">
        <f>+'3FS'!D10</f>
        <v>92939</v>
      </c>
      <c r="I30" s="396">
        <f>+'3FS'!E10</f>
        <v>107542</v>
      </c>
      <c r="J30" s="396">
        <f>+'3FS'!F10</f>
        <v>121440</v>
      </c>
      <c r="K30" s="396">
        <f ca="1">+'3FS'!G10</f>
        <v>145072.72478070177</v>
      </c>
      <c r="L30" s="396">
        <f ca="1">+'3FS'!H10</f>
        <v>174653.91310307017</v>
      </c>
      <c r="M30" s="396">
        <f ca="1">+'3FS'!I10</f>
        <v>198422.6403029057</v>
      </c>
      <c r="N30" s="396">
        <f ca="1">+'3FS'!J10</f>
        <v>221926.7669345196</v>
      </c>
      <c r="O30" s="396">
        <f ca="1">+'3FS'!K10</f>
        <v>245205.75510353057</v>
      </c>
      <c r="P30" s="406">
        <f ca="1">_xlfn.RRI($O$27-$J$27,J30,O30)</f>
        <v>0.15088990348313525</v>
      </c>
    </row>
    <row r="31" spans="2:16">
      <c r="F31" s="86" t="s">
        <v>510</v>
      </c>
      <c r="G31" s="12" t="s">
        <v>5</v>
      </c>
      <c r="H31" s="88">
        <f>+H30/H28</f>
        <v>0.84134341194043361</v>
      </c>
      <c r="I31" s="88">
        <f>+I30/I28</f>
        <v>0.83274870103220511</v>
      </c>
      <c r="J31" s="88">
        <f t="shared" ref="J31:O31" si="1">+J30/J28</f>
        <v>0.86436624530235739</v>
      </c>
      <c r="K31" s="88">
        <f t="shared" ca="1" si="1"/>
        <v>0.85000000000000009</v>
      </c>
      <c r="L31" s="88">
        <f t="shared" ca="1" si="1"/>
        <v>0.85</v>
      </c>
      <c r="M31" s="88">
        <f t="shared" ca="1" si="1"/>
        <v>0.85</v>
      </c>
      <c r="N31" s="88">
        <f t="shared" ca="1" si="1"/>
        <v>0.85</v>
      </c>
      <c r="O31" s="88">
        <f t="shared" ca="1" si="1"/>
        <v>0.85</v>
      </c>
      <c r="P31" s="88"/>
    </row>
    <row r="32" spans="2:16">
      <c r="F32" s="3" t="s">
        <v>54</v>
      </c>
      <c r="G32" s="135" t="s">
        <v>69</v>
      </c>
      <c r="H32" s="396">
        <f>+'3FS'!D21</f>
        <v>35276</v>
      </c>
      <c r="I32" s="396">
        <f>+'3FS'!E21</f>
        <v>48017</v>
      </c>
      <c r="J32" s="396">
        <f>+'3FS'!F21</f>
        <v>50260</v>
      </c>
      <c r="K32" s="396">
        <f ca="1">+'3FS'!G21</f>
        <v>65267.196832646987</v>
      </c>
      <c r="L32" s="396">
        <f ca="1">+'3FS'!H21</f>
        <v>81463.12491683253</v>
      </c>
      <c r="M32" s="396">
        <f ca="1">+'3FS'!I21</f>
        <v>91841.604445104706</v>
      </c>
      <c r="N32" s="396">
        <f ca="1">+'3FS'!J21</f>
        <v>102125.97062257683</v>
      </c>
      <c r="O32" s="396">
        <f ca="1">+'3FS'!K21</f>
        <v>111300.66159334886</v>
      </c>
      <c r="P32" s="406">
        <f ca="1">_xlfn.RRI($O$27-$J$27,J32,O32)</f>
        <v>0.17234396556906417</v>
      </c>
    </row>
    <row r="33" spans="6:16">
      <c r="F33" s="86" t="s">
        <v>253</v>
      </c>
      <c r="G33" s="12" t="s">
        <v>5</v>
      </c>
      <c r="H33" s="88">
        <f>+H32/H28</f>
        <v>0.31934096772733445</v>
      </c>
      <c r="I33" s="88">
        <f t="shared" ref="I33:O33" si="2">+I32/I28</f>
        <v>0.37181840004336347</v>
      </c>
      <c r="J33" s="88">
        <f t="shared" si="2"/>
        <v>0.35773260448696048</v>
      </c>
      <c r="K33" s="88">
        <f t="shared" ca="1" si="2"/>
        <v>0.38240901169817804</v>
      </c>
      <c r="L33" s="88">
        <f t="shared" ca="1" si="2"/>
        <v>0.39646209437314028</v>
      </c>
      <c r="M33" s="88">
        <f t="shared" ca="1" si="2"/>
        <v>0.39342971981003222</v>
      </c>
      <c r="N33" s="88">
        <f t="shared" ca="1" si="2"/>
        <v>0.39115189315943621</v>
      </c>
      <c r="O33" s="88">
        <f t="shared" ca="1" si="2"/>
        <v>0.38582113341671875</v>
      </c>
      <c r="P33" s="88"/>
    </row>
    <row r="34" spans="6:16">
      <c r="F34" s="3" t="s">
        <v>270</v>
      </c>
      <c r="G34" s="135" t="s">
        <v>69</v>
      </c>
      <c r="H34" s="396">
        <f>+'3FS'!D29</f>
        <v>29656</v>
      </c>
      <c r="I34" s="396">
        <f>+'3FS'!E29</f>
        <v>39009</v>
      </c>
      <c r="J34" s="396">
        <f>+'3FS'!F29</f>
        <v>37977</v>
      </c>
      <c r="K34" s="396">
        <f ca="1">+'3FS'!G29</f>
        <v>54191.834605820331</v>
      </c>
      <c r="L34" s="396">
        <f ca="1">+'3FS'!H29</f>
        <v>70587.606470257262</v>
      </c>
      <c r="M34" s="396">
        <f ca="1">+'3FS'!I29</f>
        <v>79299.168303391416</v>
      </c>
      <c r="N34" s="396">
        <f ca="1">+'3FS'!J29</f>
        <v>87792.144191963715</v>
      </c>
      <c r="O34" s="396">
        <f ca="1">+'3FS'!K29</f>
        <v>95113.35449399185</v>
      </c>
      <c r="P34" s="406">
        <f ca="1">_xlfn.RRI($O$27-$J$27,J34,O34)</f>
        <v>0.20155642165059962</v>
      </c>
    </row>
    <row r="35" spans="6:16">
      <c r="F35" s="86" t="s">
        <v>428</v>
      </c>
      <c r="G35" s="12" t="s">
        <v>5</v>
      </c>
      <c r="H35" s="88">
        <f>+H34/H28</f>
        <v>0.26846512470013129</v>
      </c>
      <c r="I35" s="88">
        <f t="shared" ref="I35:O35" si="3">+I34/I28</f>
        <v>0.30206518456570725</v>
      </c>
      <c r="J35" s="88">
        <f t="shared" si="3"/>
        <v>0.27030662794670313</v>
      </c>
      <c r="K35" s="88">
        <f t="shared" ca="1" si="3"/>
        <v>0.31751702109806101</v>
      </c>
      <c r="L35" s="88">
        <f t="shared" ca="1" si="3"/>
        <v>0.34353347390682631</v>
      </c>
      <c r="M35" s="88">
        <f t="shared" ca="1" si="3"/>
        <v>0.33970061558996212</v>
      </c>
      <c r="N35" s="88">
        <f t="shared" ca="1" si="3"/>
        <v>0.33625201499550106</v>
      </c>
      <c r="O35" s="88">
        <f t="shared" ca="1" si="3"/>
        <v>0.32970821294858349</v>
      </c>
      <c r="P35" s="88"/>
    </row>
    <row r="36" spans="6:16">
      <c r="F36" s="86" t="s">
        <v>429</v>
      </c>
      <c r="G36" s="12" t="s">
        <v>5</v>
      </c>
      <c r="H36" s="88"/>
      <c r="I36" s="88">
        <f>+I34/H34-1</f>
        <v>0.31538305907742115</v>
      </c>
      <c r="J36" s="88">
        <f t="shared" ref="J36:O36" si="4">+J34/I34-1</f>
        <v>-2.6455433361531999E-2</v>
      </c>
      <c r="K36" s="88">
        <f t="shared" ca="1" si="4"/>
        <v>0.42696459977934875</v>
      </c>
      <c r="L36" s="88">
        <f t="shared" ca="1" si="4"/>
        <v>0.302550596112795</v>
      </c>
      <c r="M36" s="88">
        <f t="shared" ca="1" si="4"/>
        <v>0.12341489205764256</v>
      </c>
      <c r="N36" s="88">
        <f t="shared" ca="1" si="4"/>
        <v>0.1071004409034777</v>
      </c>
      <c r="O36" s="88">
        <f t="shared" ca="1" si="4"/>
        <v>8.3392544622441278E-2</v>
      </c>
      <c r="P36" s="88"/>
    </row>
    <row r="37" spans="6:16"/>
    <row r="38" spans="6:16">
      <c r="F38" s="404" t="s">
        <v>511</v>
      </c>
      <c r="G38" s="398" t="s">
        <v>5</v>
      </c>
      <c r="H38" s="400">
        <f>+H34/'3FS'!D53</f>
        <v>0.33466117474468204</v>
      </c>
      <c r="I38" s="400">
        <f>+I34/AVERAGE('3FS'!E53,'3FS'!D53)</f>
        <v>0.33802707058803139</v>
      </c>
      <c r="J38" s="400">
        <f>+J34/AVERAGE('3FS'!F53,'3FS'!E53)</f>
        <v>0.18163296052112404</v>
      </c>
      <c r="K38" s="400">
        <f ca="1">+K34/AVERAGE('3FS'!G53,'3FS'!F53)</f>
        <v>0.16189555448931375</v>
      </c>
      <c r="L38" s="400">
        <f ca="1">+L34/AVERAGE('3FS'!H53,'3FS'!G53)</f>
        <v>0.17091294644253185</v>
      </c>
      <c r="M38" s="400">
        <f ca="1">+M34/AVERAGE('3FS'!I53,'3FS'!H53)</f>
        <v>0.17477102119843616</v>
      </c>
      <c r="N38" s="400">
        <f ca="1">+N34/AVERAGE('3FS'!J53,'3FS'!I53)</f>
        <v>0.17614947099135356</v>
      </c>
      <c r="O38" s="402">
        <f ca="1">+O34/AVERAGE('3FS'!K53,'3FS'!J53)</f>
        <v>0.17378790151583901</v>
      </c>
    </row>
    <row r="39" spans="6:16">
      <c r="F39" s="405" t="s">
        <v>512</v>
      </c>
      <c r="G39" s="399" t="s">
        <v>5</v>
      </c>
      <c r="H39" s="401">
        <f>+H34/'3FS'!D84</f>
        <v>0.49398674084685346</v>
      </c>
      <c r="I39" s="401">
        <f>+I34/AVERAGE('3FS'!E84,'3FS'!D84)</f>
        <v>0.56135326876861746</v>
      </c>
      <c r="J39" s="401">
        <f>+J34/AVERAGE('3FS'!F84,'3FS'!E84)</f>
        <v>0.39015595142698639</v>
      </c>
      <c r="K39" s="401">
        <f ca="1">+K34/AVERAGE('3FS'!G84,'3FS'!F84)</f>
        <v>0.22710230077771318</v>
      </c>
      <c r="L39" s="401">
        <f ca="1">+L34/AVERAGE('3FS'!H84,'3FS'!G84)</f>
        <v>0.18664027316060186</v>
      </c>
      <c r="M39" s="401">
        <f ca="1">+M34/AVERAGE('3FS'!I84,'3FS'!H84)</f>
        <v>0.19163054833562401</v>
      </c>
      <c r="N39" s="401">
        <f ca="1">+N34/AVERAGE('3FS'!J84,'3FS'!I84)</f>
        <v>0.19339926672367316</v>
      </c>
      <c r="O39" s="403">
        <f ca="1">+O34/AVERAGE('3FS'!K84,'3FS'!J84)</f>
        <v>0.19085457822095478</v>
      </c>
    </row>
    <row r="40" spans="6:16"/>
  </sheetData>
  <dataValidations count="1">
    <dataValidation type="list" allowBlank="1" showInputMessage="1" showErrorMessage="1" sqref="C19" xr:uid="{CDDE18A9-1965-45A0-AEBA-F5737E663D3B}">
      <formula1>$C$20:$C$22</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1CA84-9909-4B2B-BFA5-F70001CFFFB2}">
  <sheetPr>
    <tabColor rgb="FF007A85"/>
  </sheetPr>
  <dimension ref="A1:XFB153"/>
  <sheetViews>
    <sheetView showGridLines="0" zoomScale="70" zoomScaleNormal="70" workbookViewId="0">
      <pane xSplit="3" ySplit="3" topLeftCell="D4" activePane="bottomRight" state="frozen"/>
      <selection pane="topRight" activeCell="D1" sqref="D1"/>
      <selection pane="bottomLeft" activeCell="A4" sqref="A4"/>
      <selection pane="bottomRight" activeCell="H8" sqref="H8"/>
    </sheetView>
  </sheetViews>
  <sheetFormatPr defaultColWidth="0" defaultRowHeight="11.65" zeroHeight="1"/>
  <cols>
    <col min="1" max="1" width="1.73046875" style="7" customWidth="1"/>
    <col min="2" max="2" width="58.73046875" style="7" customWidth="1"/>
    <col min="3" max="3" width="9.06640625" style="9" customWidth="1"/>
    <col min="4" max="11" width="11.59765625" style="7" customWidth="1"/>
    <col min="12" max="12" width="9.06640625" style="7" customWidth="1"/>
    <col min="13" max="13" width="13.9296875" style="7" bestFit="1" customWidth="1"/>
    <col min="14" max="18" width="9.06640625" style="7" customWidth="1"/>
    <col min="19" max="16382" width="0" style="7" hidden="1"/>
    <col min="16383" max="16384" width="9.06640625" style="7" hidden="1"/>
  </cols>
  <sheetData>
    <row r="1" spans="2:17" ht="15" customHeight="1">
      <c r="B1" s="23" t="s">
        <v>70</v>
      </c>
      <c r="D1" s="61" t="s">
        <v>433</v>
      </c>
      <c r="E1" s="287" t="str">
        <f ca="1">+Cover!D19</f>
        <v>Bull</v>
      </c>
      <c r="G1" s="24"/>
      <c r="H1" s="24"/>
      <c r="I1" s="24"/>
      <c r="J1" s="24"/>
      <c r="K1" s="24"/>
    </row>
    <row r="2" spans="2:17" ht="15" customHeight="1">
      <c r="B2" s="25" t="s">
        <v>0</v>
      </c>
      <c r="C2" s="26"/>
      <c r="D2" s="27" t="s">
        <v>1</v>
      </c>
      <c r="E2" s="27"/>
      <c r="F2" s="27"/>
      <c r="G2" s="28" t="s">
        <v>2</v>
      </c>
      <c r="H2" s="28"/>
      <c r="I2" s="28"/>
      <c r="J2" s="28"/>
      <c r="K2" s="28"/>
      <c r="M2" s="74" t="s">
        <v>420</v>
      </c>
      <c r="N2" s="74"/>
      <c r="O2" s="74"/>
      <c r="P2" s="74"/>
      <c r="Q2" s="74"/>
    </row>
    <row r="3" spans="2:17" ht="15" customHeight="1">
      <c r="B3" s="29" t="s">
        <v>3</v>
      </c>
      <c r="C3" s="30"/>
      <c r="D3" s="31" t="str">
        <f t="shared" ref="D3:K3" si="0">IF(ROUND(D53,0)-ROUND(D86,0)=0,"Balanced",D53-D86)</f>
        <v>Balanced</v>
      </c>
      <c r="E3" s="31" t="str">
        <f t="shared" si="0"/>
        <v>Balanced</v>
      </c>
      <c r="F3" s="31" t="str">
        <f t="shared" si="0"/>
        <v>Balanced</v>
      </c>
      <c r="G3" s="31" t="str">
        <f t="shared" ca="1" si="0"/>
        <v>Balanced</v>
      </c>
      <c r="H3" s="31" t="str">
        <f ca="1">IF(ROUND(H53,0)-ROUND(H86,0)=0,"Balanced",H53-H86)</f>
        <v>Balanced</v>
      </c>
      <c r="I3" s="31" t="str">
        <f t="shared" ca="1" si="0"/>
        <v>Balanced</v>
      </c>
      <c r="J3" s="31" t="str">
        <f t="shared" ca="1" si="0"/>
        <v>Balanced</v>
      </c>
      <c r="K3" s="31" t="str">
        <f t="shared" ca="1" si="0"/>
        <v>Balanced</v>
      </c>
    </row>
    <row r="4" spans="2:17" ht="15" customHeight="1">
      <c r="B4" s="32"/>
      <c r="C4" s="33" t="s">
        <v>4</v>
      </c>
      <c r="D4" s="34">
        <v>2018</v>
      </c>
      <c r="E4" s="34">
        <f t="shared" ref="E4:K4" si="1">D4+1</f>
        <v>2019</v>
      </c>
      <c r="F4" s="34">
        <f>E4+1</f>
        <v>2020</v>
      </c>
      <c r="G4" s="35">
        <v>2021</v>
      </c>
      <c r="H4" s="35">
        <f>G4+1</f>
        <v>2022</v>
      </c>
      <c r="I4" s="35">
        <f t="shared" si="1"/>
        <v>2023</v>
      </c>
      <c r="J4" s="35">
        <f t="shared" si="1"/>
        <v>2024</v>
      </c>
      <c r="K4" s="35">
        <f t="shared" si="1"/>
        <v>2025</v>
      </c>
    </row>
    <row r="5" spans="2:17" ht="2.2000000000000002" customHeight="1"/>
    <row r="6" spans="2:17"/>
    <row r="7" spans="2:17" ht="15" customHeight="1">
      <c r="B7" s="36" t="s">
        <v>17</v>
      </c>
      <c r="C7" s="37"/>
      <c r="D7" s="38"/>
      <c r="E7" s="38"/>
      <c r="F7" s="38"/>
      <c r="G7" s="38"/>
      <c r="H7" s="38"/>
      <c r="I7" s="38"/>
      <c r="J7" s="38"/>
      <c r="K7" s="38"/>
    </row>
    <row r="8" spans="2:17" s="61" customFormat="1" ht="15" customHeight="1">
      <c r="B8" s="47" t="s">
        <v>18</v>
      </c>
      <c r="C8" s="115" t="s">
        <v>69</v>
      </c>
      <c r="D8" s="116">
        <v>110465</v>
      </c>
      <c r="E8" s="116">
        <v>129141</v>
      </c>
      <c r="F8" s="116">
        <v>140496</v>
      </c>
      <c r="G8" s="117">
        <f ca="1">+'IS Drivers'!G13</f>
        <v>170673.79385964913</v>
      </c>
      <c r="H8" s="117">
        <f ca="1">+'IS Drivers'!H13</f>
        <v>205475.19188596492</v>
      </c>
      <c r="I8" s="117">
        <f ca="1">+'IS Drivers'!I13</f>
        <v>233438.40035635966</v>
      </c>
      <c r="J8" s="117">
        <f ca="1">+'IS Drivers'!J13</f>
        <v>261090.31404061129</v>
      </c>
      <c r="K8" s="117">
        <f ca="1">+'IS Drivers'!K13</f>
        <v>288477.35894533008</v>
      </c>
    </row>
    <row r="9" spans="2:17" ht="15" customHeight="1">
      <c r="B9" s="43" t="s">
        <v>72</v>
      </c>
      <c r="C9" s="44" t="s">
        <v>69</v>
      </c>
      <c r="D9" s="84">
        <v>-17526</v>
      </c>
      <c r="E9" s="84">
        <v>-21599</v>
      </c>
      <c r="F9" s="84">
        <v>-19056</v>
      </c>
      <c r="G9" s="85">
        <f ca="1">+G10-G8</f>
        <v>-25601.069078947359</v>
      </c>
      <c r="H9" s="85">
        <f ca="1">+H10-H8</f>
        <v>-30821.278782894748</v>
      </c>
      <c r="I9" s="85">
        <f ca="1">+I10-I8</f>
        <v>-35015.760053453967</v>
      </c>
      <c r="J9" s="85">
        <f ca="1">+J10-J8</f>
        <v>-39163.54710609169</v>
      </c>
      <c r="K9" s="85">
        <f ca="1">+K10-K8</f>
        <v>-43271.603841799515</v>
      </c>
    </row>
    <row r="10" spans="2:17" ht="15" customHeight="1">
      <c r="B10" s="47" t="s">
        <v>19</v>
      </c>
      <c r="C10" s="48" t="s">
        <v>69</v>
      </c>
      <c r="D10" s="49">
        <f>SUM(D8:D9)</f>
        <v>92939</v>
      </c>
      <c r="E10" s="49">
        <f>SUM(E8:E9)</f>
        <v>107542</v>
      </c>
      <c r="F10" s="49">
        <f>SUM(F8:F9)</f>
        <v>121440</v>
      </c>
      <c r="G10" s="49">
        <f ca="1">+'IS Drivers'!G13*'IS Drivers'!G78</f>
        <v>145072.72478070177</v>
      </c>
      <c r="H10" s="49">
        <f ca="1">+'IS Drivers'!H13*'IS Drivers'!H78</f>
        <v>174653.91310307017</v>
      </c>
      <c r="I10" s="49">
        <f ca="1">+'IS Drivers'!I13*'IS Drivers'!I78</f>
        <v>198422.6403029057</v>
      </c>
      <c r="J10" s="49">
        <f ca="1">+'IS Drivers'!J13*'IS Drivers'!J78</f>
        <v>221926.7669345196</v>
      </c>
      <c r="K10" s="49">
        <f ca="1">+'IS Drivers'!K13*'IS Drivers'!K78</f>
        <v>245205.75510353057</v>
      </c>
    </row>
    <row r="11" spans="2:17" ht="15" customHeight="1">
      <c r="B11" s="86" t="s">
        <v>20</v>
      </c>
      <c r="C11" s="12" t="s">
        <v>5</v>
      </c>
      <c r="D11" s="88"/>
      <c r="E11" s="88">
        <f t="shared" ref="E11:K11" si="2">+E10/D10-1</f>
        <v>0.15712456557526977</v>
      </c>
      <c r="F11" s="88">
        <f t="shared" si="2"/>
        <v>0.12923322980788909</v>
      </c>
      <c r="G11" s="88">
        <f t="shared" ca="1" si="2"/>
        <v>0.19460412368825564</v>
      </c>
      <c r="H11" s="88">
        <f t="shared" ca="1" si="2"/>
        <v>0.20390592626618553</v>
      </c>
      <c r="I11" s="88">
        <f t="shared" ca="1" si="2"/>
        <v>0.1360904360946591</v>
      </c>
      <c r="J11" s="88">
        <f t="shared" ca="1" si="2"/>
        <v>0.11845486279052264</v>
      </c>
      <c r="K11" s="88">
        <f t="shared" ca="1" si="2"/>
        <v>0.1048949096612557</v>
      </c>
    </row>
    <row r="12" spans="2:17" ht="15" customHeight="1">
      <c r="B12" s="86" t="s">
        <v>21</v>
      </c>
      <c r="C12" s="12"/>
      <c r="D12" s="88">
        <f t="shared" ref="D12:K12" si="3">+D10/D8</f>
        <v>0.84134341194043361</v>
      </c>
      <c r="E12" s="88">
        <f t="shared" si="3"/>
        <v>0.83274870103220511</v>
      </c>
      <c r="F12" s="88">
        <f t="shared" si="3"/>
        <v>0.86436624530235739</v>
      </c>
      <c r="G12" s="88">
        <f t="shared" ca="1" si="3"/>
        <v>0.85000000000000009</v>
      </c>
      <c r="H12" s="88">
        <f t="shared" ca="1" si="3"/>
        <v>0.85</v>
      </c>
      <c r="I12" s="88">
        <f t="shared" ca="1" si="3"/>
        <v>0.85</v>
      </c>
      <c r="J12" s="88">
        <f t="shared" ca="1" si="3"/>
        <v>0.85</v>
      </c>
      <c r="K12" s="88">
        <f t="shared" ca="1" si="3"/>
        <v>0.85</v>
      </c>
    </row>
    <row r="13" spans="2:17" s="50" customFormat="1" ht="15" customHeight="1">
      <c r="B13" s="51"/>
      <c r="C13" s="52"/>
      <c r="D13" s="53"/>
      <c r="E13" s="53"/>
      <c r="F13" s="53"/>
      <c r="G13" s="53"/>
      <c r="H13" s="53"/>
      <c r="I13" s="53"/>
      <c r="J13" s="53"/>
      <c r="K13" s="53"/>
    </row>
    <row r="14" spans="2:17" ht="15" customHeight="1">
      <c r="B14" s="39" t="s">
        <v>89</v>
      </c>
      <c r="C14" s="22" t="s">
        <v>69</v>
      </c>
      <c r="D14" s="63">
        <v>183</v>
      </c>
      <c r="E14" s="63">
        <v>57</v>
      </c>
      <c r="F14" s="63">
        <v>174</v>
      </c>
      <c r="G14" s="56">
        <f ca="1">+'IS Drivers'!G132*AVERAGE('3FS'!G50,'3FS'!F50)</f>
        <v>1763.4218236347119</v>
      </c>
      <c r="H14" s="56">
        <f ca="1">+'IS Drivers'!H132*AVERAGE('3FS'!H50,'3FS'!G50)</f>
        <v>3292.0766206585881</v>
      </c>
      <c r="I14" s="56">
        <f ca="1">+'IS Drivers'!I132*AVERAGE('3FS'!I50,'3FS'!H50)</f>
        <v>3989.4973074283312</v>
      </c>
      <c r="J14" s="56">
        <f ca="1">+'IS Drivers'!J132*AVERAGE('3FS'!J50,'3FS'!I50)</f>
        <v>4784.3118354033886</v>
      </c>
      <c r="K14" s="56">
        <f ca="1">+'IS Drivers'!K132*AVERAGE('3FS'!K50,'3FS'!J50)</f>
        <v>5673.6216380024916</v>
      </c>
    </row>
    <row r="15" spans="2:17" ht="15" customHeight="1">
      <c r="B15" s="39" t="s">
        <v>175</v>
      </c>
      <c r="C15" s="22" t="s">
        <v>69</v>
      </c>
      <c r="D15" s="63">
        <v>-25522</v>
      </c>
      <c r="E15" s="63">
        <v>-27780</v>
      </c>
      <c r="F15" s="63">
        <v>-33902</v>
      </c>
      <c r="G15" s="54">
        <f ca="1">-'IS Drivers'!G84</f>
        <v>-36000</v>
      </c>
      <c r="H15" s="54">
        <f ca="1">-'IS Drivers'!H84</f>
        <v>-43785</v>
      </c>
      <c r="I15" s="54">
        <f ca="1">-'IS Drivers'!I84</f>
        <v>-50384.25</v>
      </c>
      <c r="J15" s="54">
        <f ca="1">-'IS Drivers'!J84</f>
        <v>-57070.912499999999</v>
      </c>
      <c r="K15" s="54">
        <f ca="1">-'IS Drivers'!K84</f>
        <v>-64057.179375000007</v>
      </c>
    </row>
    <row r="16" spans="2:17" ht="15" customHeight="1">
      <c r="B16" s="39" t="s">
        <v>22</v>
      </c>
      <c r="C16" s="22" t="s">
        <v>69</v>
      </c>
      <c r="D16" s="63">
        <v>-35687</v>
      </c>
      <c r="E16" s="63">
        <v>-38123</v>
      </c>
      <c r="F16" s="63">
        <v>-44931</v>
      </c>
      <c r="G16" s="54">
        <f ca="1">-'IS Drivers'!G102</f>
        <v>-52847.578634683807</v>
      </c>
      <c r="H16" s="54">
        <f ca="1">-'IS Drivers'!H102</f>
        <v>-61041.524031566471</v>
      </c>
      <c r="I16" s="54">
        <f ca="1">-'IS Drivers'!I102</f>
        <v>-69739.913197950053</v>
      </c>
      <c r="J16" s="54">
        <f ca="1">-'IS Drivers'!J102</f>
        <v>-78421.12341416553</v>
      </c>
      <c r="K16" s="54">
        <f ca="1">-'IS Drivers'!K102</f>
        <v>-87923.715317665265</v>
      </c>
    </row>
    <row r="17" spans="2:13" s="61" customFormat="1" ht="15" customHeight="1">
      <c r="B17" s="57" t="s">
        <v>55</v>
      </c>
      <c r="C17" s="58" t="s">
        <v>69</v>
      </c>
      <c r="D17" s="68">
        <f t="shared" ref="D17:K17" si="4">+D10+SUM(D14:D16)</f>
        <v>31913</v>
      </c>
      <c r="E17" s="68">
        <f t="shared" si="4"/>
        <v>41696</v>
      </c>
      <c r="F17" s="68">
        <f t="shared" si="4"/>
        <v>42781</v>
      </c>
      <c r="G17" s="68">
        <f t="shared" ca="1" si="4"/>
        <v>57988.567969652679</v>
      </c>
      <c r="H17" s="68">
        <f t="shared" ca="1" si="4"/>
        <v>73119.465692162281</v>
      </c>
      <c r="I17" s="68">
        <f t="shared" ca="1" si="4"/>
        <v>82287.974412383977</v>
      </c>
      <c r="J17" s="68">
        <f t="shared" ca="1" si="4"/>
        <v>91219.042855757463</v>
      </c>
      <c r="K17" s="68">
        <f t="shared" ca="1" si="4"/>
        <v>98898.482048867794</v>
      </c>
    </row>
    <row r="18" spans="2:13" ht="15" customHeight="1">
      <c r="B18" s="86" t="s">
        <v>252</v>
      </c>
      <c r="C18" s="12"/>
      <c r="D18" s="88">
        <f t="shared" ref="D18:K18" si="5">+D17/D8</f>
        <v>0.2888969356809849</v>
      </c>
      <c r="E18" s="88">
        <f t="shared" si="5"/>
        <v>0.3228718997065223</v>
      </c>
      <c r="F18" s="88">
        <f t="shared" si="5"/>
        <v>0.3044997722355085</v>
      </c>
      <c r="G18" s="88">
        <f t="shared" ca="1" si="5"/>
        <v>0.33976257665742554</v>
      </c>
      <c r="H18" s="88">
        <f t="shared" ca="1" si="5"/>
        <v>0.35585544425597754</v>
      </c>
      <c r="I18" s="88">
        <f t="shared" ca="1" si="5"/>
        <v>0.35250401941910914</v>
      </c>
      <c r="J18" s="88">
        <f t="shared" ca="1" si="5"/>
        <v>0.34937735316205104</v>
      </c>
      <c r="K18" s="88">
        <f t="shared" ca="1" si="5"/>
        <v>0.34282926885645204</v>
      </c>
    </row>
    <row r="19" spans="2:13" ht="15" customHeight="1">
      <c r="B19" s="39"/>
      <c r="C19" s="22"/>
      <c r="D19" s="63"/>
      <c r="E19" s="63"/>
      <c r="F19" s="63"/>
      <c r="G19" s="54"/>
      <c r="H19" s="54"/>
      <c r="I19" s="54"/>
      <c r="J19" s="54"/>
      <c r="K19" s="54"/>
    </row>
    <row r="20" spans="2:13" ht="15" customHeight="1">
      <c r="B20" s="39" t="s">
        <v>251</v>
      </c>
      <c r="C20" s="22" t="s">
        <v>69</v>
      </c>
      <c r="D20" s="63">
        <f>+SUM(D94:D96)</f>
        <v>3363</v>
      </c>
      <c r="E20" s="63">
        <f t="shared" ref="E20:K20" si="6">+SUM(E94:E96)</f>
        <v>6321</v>
      </c>
      <c r="F20" s="63">
        <f t="shared" si="6"/>
        <v>7479</v>
      </c>
      <c r="G20" s="56">
        <f t="shared" ca="1" si="6"/>
        <v>7278.6288629943074</v>
      </c>
      <c r="H20" s="56">
        <f t="shared" ca="1" si="6"/>
        <v>8343.6592246702548</v>
      </c>
      <c r="I20" s="56">
        <f t="shared" ca="1" si="6"/>
        <v>9553.6300327207337</v>
      </c>
      <c r="J20" s="56">
        <f t="shared" ca="1" si="6"/>
        <v>10906.92776681937</v>
      </c>
      <c r="K20" s="56">
        <f t="shared" ca="1" si="6"/>
        <v>12402.179544481065</v>
      </c>
    </row>
    <row r="21" spans="2:13" s="61" customFormat="1" ht="15" customHeight="1">
      <c r="B21" s="47" t="s">
        <v>54</v>
      </c>
      <c r="C21" s="48" t="s">
        <v>69</v>
      </c>
      <c r="D21" s="118">
        <f>+D17+D20</f>
        <v>35276</v>
      </c>
      <c r="E21" s="118">
        <f t="shared" ref="E21:K21" si="7">+E17+E20</f>
        <v>48017</v>
      </c>
      <c r="F21" s="118">
        <f t="shared" si="7"/>
        <v>50260</v>
      </c>
      <c r="G21" s="118">
        <f t="shared" ca="1" si="7"/>
        <v>65267.196832646987</v>
      </c>
      <c r="H21" s="118">
        <f t="shared" ca="1" si="7"/>
        <v>81463.12491683253</v>
      </c>
      <c r="I21" s="118">
        <f t="shared" ca="1" si="7"/>
        <v>91841.604445104706</v>
      </c>
      <c r="J21" s="118">
        <f t="shared" ca="1" si="7"/>
        <v>102125.97062257683</v>
      </c>
      <c r="K21" s="118">
        <f t="shared" ca="1" si="7"/>
        <v>111300.66159334886</v>
      </c>
    </row>
    <row r="22" spans="2:13" ht="15" customHeight="1">
      <c r="B22" s="86" t="s">
        <v>253</v>
      </c>
      <c r="C22" s="12"/>
      <c r="D22" s="88">
        <f>+D21/D8</f>
        <v>0.31934096772733445</v>
      </c>
      <c r="E22" s="88">
        <f t="shared" ref="E22:K22" si="8">+E21/E8</f>
        <v>0.37181840004336347</v>
      </c>
      <c r="F22" s="88">
        <f t="shared" si="8"/>
        <v>0.35773260448696048</v>
      </c>
      <c r="G22" s="88">
        <f t="shared" ca="1" si="8"/>
        <v>0.38240901169817804</v>
      </c>
      <c r="H22" s="88">
        <f t="shared" ca="1" si="8"/>
        <v>0.39646209437314028</v>
      </c>
      <c r="I22" s="88">
        <f t="shared" ca="1" si="8"/>
        <v>0.39342971981003222</v>
      </c>
      <c r="J22" s="88">
        <f t="shared" ca="1" si="8"/>
        <v>0.39115189315943621</v>
      </c>
      <c r="K22" s="88">
        <f t="shared" ca="1" si="8"/>
        <v>0.38582113341671875</v>
      </c>
    </row>
    <row r="23" spans="2:13" ht="15" customHeight="1">
      <c r="B23" s="39"/>
      <c r="C23" s="22"/>
      <c r="D23" s="63"/>
      <c r="E23" s="63"/>
      <c r="F23" s="63"/>
      <c r="G23" s="54"/>
      <c r="H23" s="54"/>
      <c r="I23" s="54"/>
      <c r="J23" s="54"/>
      <c r="K23" s="54"/>
    </row>
    <row r="24" spans="2:13" ht="15" customHeight="1">
      <c r="B24" s="39" t="s">
        <v>73</v>
      </c>
      <c r="C24" s="22" t="s">
        <v>69</v>
      </c>
      <c r="D24" s="63">
        <v>-122</v>
      </c>
      <c r="E24" s="63">
        <v>-1211</v>
      </c>
      <c r="F24" s="63">
        <v>-4234</v>
      </c>
      <c r="G24" s="56">
        <f ca="1">+'BS &amp; CF Drivers'!G103</f>
        <v>-2216.36</v>
      </c>
      <c r="H24" s="56">
        <f ca="1">+'BS &amp; CF Drivers'!H103</f>
        <v>0</v>
      </c>
      <c r="I24" s="56">
        <f ca="1">+'BS &amp; CF Drivers'!I103</f>
        <v>0</v>
      </c>
      <c r="J24" s="56">
        <f ca="1">+'BS &amp; CF Drivers'!J103</f>
        <v>0</v>
      </c>
      <c r="K24" s="56"/>
    </row>
    <row r="25" spans="2:13" ht="15" customHeight="1">
      <c r="B25" s="43" t="s">
        <v>74</v>
      </c>
      <c r="C25" s="44" t="s">
        <v>69</v>
      </c>
      <c r="D25" s="84">
        <v>0</v>
      </c>
      <c r="E25" s="84">
        <v>761</v>
      </c>
      <c r="F25" s="84">
        <v>1785</v>
      </c>
      <c r="G25" s="70">
        <f>+F25*(1.05)</f>
        <v>1874.25</v>
      </c>
      <c r="H25" s="70">
        <f t="shared" ref="H25:K25" si="9">+G25*(1.05)</f>
        <v>1967.9625000000001</v>
      </c>
      <c r="I25" s="70">
        <f t="shared" si="9"/>
        <v>2066.3606250000003</v>
      </c>
      <c r="J25" s="70">
        <f t="shared" si="9"/>
        <v>2169.6786562500006</v>
      </c>
      <c r="K25" s="70">
        <f t="shared" si="9"/>
        <v>2278.1625890625005</v>
      </c>
      <c r="M25" s="7" t="s">
        <v>426</v>
      </c>
    </row>
    <row r="26" spans="2:13" ht="15" customHeight="1">
      <c r="B26" s="47" t="s">
        <v>75</v>
      </c>
      <c r="C26" s="48" t="s">
        <v>69</v>
      </c>
      <c r="D26" s="49">
        <f t="shared" ref="D26:K26" si="10">+D17+D24+D25</f>
        <v>31791</v>
      </c>
      <c r="E26" s="49">
        <f t="shared" si="10"/>
        <v>41246</v>
      </c>
      <c r="F26" s="49">
        <f t="shared" si="10"/>
        <v>40332</v>
      </c>
      <c r="G26" s="59">
        <f t="shared" ca="1" si="10"/>
        <v>57646.457969652678</v>
      </c>
      <c r="H26" s="59">
        <f t="shared" ca="1" si="10"/>
        <v>75087.428192162275</v>
      </c>
      <c r="I26" s="59">
        <f t="shared" ca="1" si="10"/>
        <v>84354.335037383978</v>
      </c>
      <c r="J26" s="59">
        <f t="shared" ca="1" si="10"/>
        <v>93388.721512007469</v>
      </c>
      <c r="K26" s="59">
        <f t="shared" ca="1" si="10"/>
        <v>101176.64463793029</v>
      </c>
    </row>
    <row r="27" spans="2:13" ht="15" customHeight="1">
      <c r="B27" s="47"/>
      <c r="C27" s="22"/>
      <c r="D27" s="49"/>
      <c r="E27" s="49"/>
      <c r="F27" s="49"/>
    </row>
    <row r="28" spans="2:13" ht="15" customHeight="1">
      <c r="B28" s="43" t="s">
        <v>76</v>
      </c>
      <c r="C28" s="44" t="s">
        <v>69</v>
      </c>
      <c r="D28" s="84">
        <v>-2135</v>
      </c>
      <c r="E28" s="84">
        <v>-2237</v>
      </c>
      <c r="F28" s="84">
        <v>-2355</v>
      </c>
      <c r="G28" s="85">
        <f ca="1">-G26*'IS Drivers'!G136</f>
        <v>-3454.6233638323474</v>
      </c>
      <c r="H28" s="85">
        <f ca="1">-H26*'IS Drivers'!H136</f>
        <v>-4499.821721905013</v>
      </c>
      <c r="I28" s="85">
        <f ca="1">-I26*'IS Drivers'!I136</f>
        <v>-5055.1667339925561</v>
      </c>
      <c r="J28" s="85">
        <f ca="1">-J26*'IS Drivers'!J136</f>
        <v>-5596.5773200437516</v>
      </c>
      <c r="K28" s="85">
        <f ca="1">-K26*'IS Drivers'!K136</f>
        <v>-6063.2901439384432</v>
      </c>
    </row>
    <row r="29" spans="2:13" ht="15" customHeight="1">
      <c r="B29" s="47" t="s">
        <v>270</v>
      </c>
      <c r="C29" s="22" t="s">
        <v>69</v>
      </c>
      <c r="D29" s="49">
        <f>+D26+D28</f>
        <v>29656</v>
      </c>
      <c r="E29" s="49">
        <f t="shared" ref="E29:K29" si="11">+E26+E28</f>
        <v>39009</v>
      </c>
      <c r="F29" s="49">
        <f t="shared" si="11"/>
        <v>37977</v>
      </c>
      <c r="G29" s="49">
        <f t="shared" ca="1" si="11"/>
        <v>54191.834605820331</v>
      </c>
      <c r="H29" s="49">
        <f t="shared" ca="1" si="11"/>
        <v>70587.606470257262</v>
      </c>
      <c r="I29" s="49">
        <f t="shared" ca="1" si="11"/>
        <v>79299.168303391416</v>
      </c>
      <c r="J29" s="49">
        <f t="shared" ca="1" si="11"/>
        <v>87792.144191963715</v>
      </c>
      <c r="K29" s="49">
        <f t="shared" ca="1" si="11"/>
        <v>95113.35449399185</v>
      </c>
    </row>
    <row r="30" spans="2:13" ht="15" customHeight="1">
      <c r="B30" s="86" t="s">
        <v>428</v>
      </c>
      <c r="C30" s="12" t="s">
        <v>5</v>
      </c>
      <c r="D30" s="88">
        <f t="shared" ref="D30:K30" si="12">+D29/D8</f>
        <v>0.26846512470013129</v>
      </c>
      <c r="E30" s="88">
        <f t="shared" si="12"/>
        <v>0.30206518456570725</v>
      </c>
      <c r="F30" s="88">
        <f t="shared" si="12"/>
        <v>0.27030662794670313</v>
      </c>
      <c r="G30" s="88">
        <f t="shared" ca="1" si="12"/>
        <v>0.31751702109806101</v>
      </c>
      <c r="H30" s="88">
        <f t="shared" ca="1" si="12"/>
        <v>0.34353347390682631</v>
      </c>
      <c r="I30" s="88">
        <f t="shared" ca="1" si="12"/>
        <v>0.33970061558996212</v>
      </c>
      <c r="J30" s="88">
        <f t="shared" ca="1" si="12"/>
        <v>0.33625201499550106</v>
      </c>
      <c r="K30" s="88">
        <f t="shared" ca="1" si="12"/>
        <v>0.32970821294858349</v>
      </c>
    </row>
    <row r="31" spans="2:13" ht="15" customHeight="1">
      <c r="B31" s="86" t="s">
        <v>429</v>
      </c>
      <c r="C31" s="12" t="s">
        <v>5</v>
      </c>
      <c r="D31" s="88"/>
      <c r="E31" s="88">
        <f t="shared" ref="E31:K31" si="13">+E29/D29-1</f>
        <v>0.31538305907742115</v>
      </c>
      <c r="F31" s="88">
        <f t="shared" si="13"/>
        <v>-2.6455433361531999E-2</v>
      </c>
      <c r="G31" s="88">
        <f t="shared" ca="1" si="13"/>
        <v>0.42696459977934875</v>
      </c>
      <c r="H31" s="88">
        <f t="shared" ca="1" si="13"/>
        <v>0.302550596112795</v>
      </c>
      <c r="I31" s="88">
        <f t="shared" ca="1" si="13"/>
        <v>0.12341489205764256</v>
      </c>
      <c r="J31" s="88">
        <f t="shared" ca="1" si="13"/>
        <v>0.1071004409034777</v>
      </c>
      <c r="K31" s="88">
        <f t="shared" ca="1" si="13"/>
        <v>8.3392544622441278E-2</v>
      </c>
    </row>
    <row r="32" spans="2:13" ht="15" customHeight="1">
      <c r="G32" s="42"/>
      <c r="H32" s="42"/>
      <c r="I32" s="42"/>
      <c r="J32" s="42"/>
      <c r="K32" s="42"/>
    </row>
    <row r="33" spans="2:11" ht="15" customHeight="1">
      <c r="B33" s="36" t="s">
        <v>6</v>
      </c>
      <c r="C33" s="37"/>
      <c r="D33" s="38"/>
      <c r="E33" s="38"/>
      <c r="F33" s="38"/>
      <c r="G33" s="38"/>
      <c r="H33" s="38"/>
      <c r="I33" s="38"/>
      <c r="J33" s="38"/>
      <c r="K33" s="38"/>
    </row>
    <row r="34" spans="2:11" ht="2.2000000000000002" customHeight="1">
      <c r="D34" s="94"/>
      <c r="E34" s="94"/>
      <c r="F34" s="94"/>
    </row>
    <row r="35" spans="2:11" ht="15" customHeight="1">
      <c r="B35" s="74" t="s">
        <v>23</v>
      </c>
      <c r="C35" s="75"/>
      <c r="D35" s="76"/>
      <c r="E35" s="76"/>
      <c r="F35" s="76"/>
      <c r="G35" s="76"/>
      <c r="H35" s="76"/>
      <c r="I35" s="76"/>
      <c r="J35" s="76"/>
      <c r="K35" s="76"/>
    </row>
    <row r="36" spans="2:11" ht="15" customHeight="1">
      <c r="B36" s="47" t="s">
        <v>26</v>
      </c>
      <c r="C36" s="22"/>
      <c r="D36" s="63"/>
      <c r="E36" s="63"/>
      <c r="F36" s="63"/>
      <c r="G36" s="63"/>
      <c r="H36" s="63"/>
      <c r="I36" s="63"/>
      <c r="J36" s="63"/>
      <c r="K36" s="63"/>
    </row>
    <row r="37" spans="2:11" ht="15" customHeight="1">
      <c r="B37" s="119" t="s">
        <v>24</v>
      </c>
      <c r="C37" s="22" t="s">
        <v>69</v>
      </c>
      <c r="D37" s="63">
        <v>17518</v>
      </c>
      <c r="E37" s="63">
        <v>16870</v>
      </c>
      <c r="F37" s="63">
        <v>16911</v>
      </c>
      <c r="G37" s="56">
        <f ca="1">+F37-G94-G125</f>
        <v>18493.507896824489</v>
      </c>
      <c r="H37" s="56">
        <f t="shared" ref="H37:K37" ca="1" si="14">+G37-H94-H125</f>
        <v>20466.816732816405</v>
      </c>
      <c r="I37" s="56">
        <f t="shared" ca="1" si="14"/>
        <v>22399.92713979922</v>
      </c>
      <c r="J37" s="56">
        <f t="shared" ca="1" si="14"/>
        <v>24136.489936322454</v>
      </c>
      <c r="K37" s="56">
        <f t="shared" ca="1" si="14"/>
        <v>25523.470941767388</v>
      </c>
    </row>
    <row r="38" spans="2:11" ht="15" customHeight="1">
      <c r="B38" s="119" t="s">
        <v>90</v>
      </c>
      <c r="C38" s="22" t="s">
        <v>69</v>
      </c>
      <c r="D38" s="63">
        <v>0</v>
      </c>
      <c r="E38" s="63">
        <v>2784</v>
      </c>
      <c r="F38" s="63">
        <v>2071</v>
      </c>
      <c r="G38" s="104">
        <f>+F38-G95</f>
        <v>615.58363723765365</v>
      </c>
      <c r="H38" s="104">
        <f t="shared" ref="H38:K38" si="15">+G38-H95</f>
        <v>-839.83272552469271</v>
      </c>
      <c r="I38" s="104">
        <f t="shared" si="15"/>
        <v>-2295.2490882870388</v>
      </c>
      <c r="J38" s="104">
        <f t="shared" si="15"/>
        <v>-3750.6654510493854</v>
      </c>
      <c r="K38" s="104">
        <f t="shared" si="15"/>
        <v>-5206.081813811732</v>
      </c>
    </row>
    <row r="39" spans="2:11" ht="15" customHeight="1">
      <c r="B39" s="119" t="s">
        <v>25</v>
      </c>
      <c r="C39" s="22" t="s">
        <v>69</v>
      </c>
      <c r="D39" s="63">
        <v>37927</v>
      </c>
      <c r="E39" s="63">
        <v>37906</v>
      </c>
      <c r="F39" s="63">
        <v>49572</v>
      </c>
      <c r="G39" s="56">
        <f>+F39-G96-G126</f>
        <v>49306</v>
      </c>
      <c r="H39" s="56">
        <f t="shared" ref="H39:K39" si="16">+G39-H96-H126</f>
        <v>49040</v>
      </c>
      <c r="I39" s="56">
        <f t="shared" si="16"/>
        <v>48774</v>
      </c>
      <c r="J39" s="56">
        <f t="shared" si="16"/>
        <v>48508</v>
      </c>
      <c r="K39" s="56">
        <f t="shared" si="16"/>
        <v>48242</v>
      </c>
    </row>
    <row r="40" spans="2:11" ht="15" customHeight="1">
      <c r="B40" s="119" t="s">
        <v>102</v>
      </c>
      <c r="C40" s="22" t="s">
        <v>69</v>
      </c>
      <c r="D40" s="63">
        <v>0</v>
      </c>
      <c r="E40" s="63">
        <v>0</v>
      </c>
      <c r="F40" s="63">
        <v>905</v>
      </c>
      <c r="G40" s="56">
        <f>+F40</f>
        <v>905</v>
      </c>
      <c r="H40" s="56">
        <f t="shared" ref="H40:K40" si="17">+G40</f>
        <v>905</v>
      </c>
      <c r="I40" s="56">
        <f t="shared" si="17"/>
        <v>905</v>
      </c>
      <c r="J40" s="56">
        <f t="shared" si="17"/>
        <v>905</v>
      </c>
      <c r="K40" s="56">
        <f t="shared" si="17"/>
        <v>905</v>
      </c>
    </row>
    <row r="41" spans="2:11" ht="15" customHeight="1">
      <c r="B41" s="39" t="s">
        <v>92</v>
      </c>
      <c r="C41" s="22" t="s">
        <v>69</v>
      </c>
      <c r="D41" s="63">
        <v>0</v>
      </c>
      <c r="E41" s="63">
        <v>56941</v>
      </c>
      <c r="F41" s="63">
        <v>150835</v>
      </c>
      <c r="G41" s="56">
        <f>+F41+G130+G25</f>
        <v>152709.25</v>
      </c>
      <c r="H41" s="56">
        <f>+G41+H130+H25</f>
        <v>154677.21249999999</v>
      </c>
      <c r="I41" s="56">
        <f>+H41+I130+I25</f>
        <v>156743.573125</v>
      </c>
      <c r="J41" s="56">
        <f>+I41+J130+J25</f>
        <v>158913.25178125</v>
      </c>
      <c r="K41" s="56">
        <f>+J41+K130+K25</f>
        <v>161191.4143703125</v>
      </c>
    </row>
    <row r="42" spans="2:11" ht="15" customHeight="1">
      <c r="B42" s="43" t="s">
        <v>77</v>
      </c>
      <c r="C42" s="44" t="s">
        <v>69</v>
      </c>
      <c r="D42" s="84">
        <v>47</v>
      </c>
      <c r="E42" s="84">
        <v>123</v>
      </c>
      <c r="F42" s="84">
        <v>1080</v>
      </c>
      <c r="G42" s="85">
        <f>+F42</f>
        <v>1080</v>
      </c>
      <c r="H42" s="85">
        <f t="shared" ref="H42:K42" si="18">+G42</f>
        <v>1080</v>
      </c>
      <c r="I42" s="85">
        <f t="shared" si="18"/>
        <v>1080</v>
      </c>
      <c r="J42" s="85">
        <f t="shared" si="18"/>
        <v>1080</v>
      </c>
      <c r="K42" s="85">
        <f t="shared" si="18"/>
        <v>1080</v>
      </c>
    </row>
    <row r="43" spans="2:11" ht="15" customHeight="1">
      <c r="B43" s="47" t="s">
        <v>27</v>
      </c>
      <c r="C43" s="22" t="s">
        <v>69</v>
      </c>
      <c r="D43" s="108">
        <f t="shared" ref="D43:K43" si="19">SUM(D37:D42)</f>
        <v>55492</v>
      </c>
      <c r="E43" s="108">
        <f t="shared" si="19"/>
        <v>114624</v>
      </c>
      <c r="F43" s="108">
        <f t="shared" si="19"/>
        <v>221374</v>
      </c>
      <c r="G43" s="108">
        <f t="shared" ca="1" si="19"/>
        <v>223109.34153406214</v>
      </c>
      <c r="H43" s="108">
        <f t="shared" ca="1" si="19"/>
        <v>225329.19650729169</v>
      </c>
      <c r="I43" s="108">
        <f t="shared" ca="1" si="19"/>
        <v>227607.25117651216</v>
      </c>
      <c r="J43" s="108">
        <f t="shared" ca="1" si="19"/>
        <v>229792.07626652307</v>
      </c>
      <c r="K43" s="108">
        <f t="shared" ca="1" si="19"/>
        <v>231735.80349826816</v>
      </c>
    </row>
    <row r="44" spans="2:11" ht="15" customHeight="1">
      <c r="B44" s="39"/>
      <c r="C44" s="22"/>
      <c r="D44" s="63"/>
      <c r="E44" s="63"/>
      <c r="F44" s="63"/>
      <c r="G44" s="63"/>
      <c r="H44" s="63"/>
      <c r="I44" s="63"/>
      <c r="J44" s="110"/>
      <c r="K44" s="63"/>
    </row>
    <row r="45" spans="2:11" ht="15" customHeight="1">
      <c r="B45" s="47" t="s">
        <v>32</v>
      </c>
      <c r="C45" s="22"/>
      <c r="D45" s="63"/>
      <c r="E45" s="63"/>
      <c r="F45" s="63"/>
      <c r="G45" s="63"/>
      <c r="H45" s="63"/>
      <c r="I45" s="63"/>
      <c r="J45" s="110"/>
      <c r="K45" s="63"/>
    </row>
    <row r="46" spans="2:11" ht="15" customHeight="1">
      <c r="B46" s="119" t="s">
        <v>78</v>
      </c>
      <c r="C46" s="22" t="s">
        <v>69</v>
      </c>
      <c r="D46" s="63">
        <v>17918</v>
      </c>
      <c r="E46" s="63">
        <v>21449</v>
      </c>
      <c r="F46" s="63">
        <v>28223</v>
      </c>
      <c r="G46" s="56">
        <f ca="1">+'BS &amp; CF Drivers'!G8/365*'3FS'!G8</f>
        <v>30471.964301551361</v>
      </c>
      <c r="H46" s="56">
        <f ca="1">+'BS &amp; CF Drivers'!H8/365*'3FS'!H8</f>
        <v>36685.378407609336</v>
      </c>
      <c r="I46" s="56">
        <f ca="1">+'BS &amp; CF Drivers'!I8/365*'3FS'!I8</f>
        <v>41677.90755339848</v>
      </c>
      <c r="J46" s="56">
        <f ca="1">+'BS &amp; CF Drivers'!J8/365*'3FS'!J8</f>
        <v>46614.858374032381</v>
      </c>
      <c r="K46" s="56">
        <f ca="1">+'BS &amp; CF Drivers'!K8/365*'3FS'!K8</f>
        <v>51504.519732048728</v>
      </c>
    </row>
    <row r="47" spans="2:11" ht="15" customHeight="1">
      <c r="B47" s="39" t="s">
        <v>79</v>
      </c>
      <c r="C47" s="22" t="s">
        <v>69</v>
      </c>
      <c r="D47" s="63">
        <v>12</v>
      </c>
      <c r="E47" s="120">
        <v>0</v>
      </c>
      <c r="F47" s="120">
        <v>0</v>
      </c>
      <c r="G47" s="120">
        <f>+F47+G113</f>
        <v>0</v>
      </c>
      <c r="H47" s="120">
        <f t="shared" ref="H47:K47" si="20">+G47+H113</f>
        <v>0</v>
      </c>
      <c r="I47" s="120">
        <f t="shared" si="20"/>
        <v>0</v>
      </c>
      <c r="J47" s="120">
        <f t="shared" si="20"/>
        <v>0</v>
      </c>
      <c r="K47" s="120">
        <f t="shared" si="20"/>
        <v>0</v>
      </c>
    </row>
    <row r="48" spans="2:11" ht="15" customHeight="1">
      <c r="B48" s="39" t="s">
        <v>80</v>
      </c>
      <c r="C48" s="22" t="s">
        <v>69</v>
      </c>
      <c r="D48" s="63">
        <v>2</v>
      </c>
      <c r="E48" s="63">
        <v>1</v>
      </c>
      <c r="F48" s="63">
        <v>3</v>
      </c>
      <c r="G48" s="56">
        <f>+F48</f>
        <v>3</v>
      </c>
      <c r="H48" s="56">
        <f t="shared" ref="H48:K48" si="21">+G48</f>
        <v>3</v>
      </c>
      <c r="I48" s="56">
        <f t="shared" si="21"/>
        <v>3</v>
      </c>
      <c r="J48" s="56">
        <f t="shared" si="21"/>
        <v>3</v>
      </c>
      <c r="K48" s="56">
        <f t="shared" si="21"/>
        <v>3</v>
      </c>
    </row>
    <row r="49" spans="2:11" ht="15" customHeight="1">
      <c r="B49" s="39" t="s">
        <v>81</v>
      </c>
      <c r="C49" s="22" t="s">
        <v>69</v>
      </c>
      <c r="D49" s="63">
        <v>4975</v>
      </c>
      <c r="E49" s="63">
        <v>7</v>
      </c>
      <c r="F49" s="63">
        <v>13</v>
      </c>
      <c r="G49" s="56">
        <f>+F49</f>
        <v>13</v>
      </c>
      <c r="H49" s="56">
        <f t="shared" ref="H49:K49" si="22">+G49</f>
        <v>13</v>
      </c>
      <c r="I49" s="56">
        <f t="shared" si="22"/>
        <v>13</v>
      </c>
      <c r="J49" s="56">
        <f t="shared" si="22"/>
        <v>13</v>
      </c>
      <c r="K49" s="56">
        <f t="shared" si="22"/>
        <v>13</v>
      </c>
    </row>
    <row r="50" spans="2:11" ht="15" customHeight="1">
      <c r="B50" s="39" t="s">
        <v>28</v>
      </c>
      <c r="C50" s="22" t="s">
        <v>69</v>
      </c>
      <c r="D50" s="63">
        <v>10216</v>
      </c>
      <c r="E50" s="63">
        <v>6108</v>
      </c>
      <c r="F50" s="63">
        <v>26371</v>
      </c>
      <c r="G50" s="56">
        <f ca="1">+G150</f>
        <v>139885.31141356326</v>
      </c>
      <c r="H50" s="56">
        <f t="shared" ref="H50:K50" ca="1" si="23">+H150</f>
        <v>170493.35607586824</v>
      </c>
      <c r="I50" s="56">
        <f t="shared" ca="1" si="23"/>
        <v>205638.49044979503</v>
      </c>
      <c r="J50" s="56">
        <f t="shared" ca="1" si="23"/>
        <v>245428.87627186789</v>
      </c>
      <c r="K50" s="56">
        <f t="shared" ca="1" si="23"/>
        <v>289483.07346584281</v>
      </c>
    </row>
    <row r="51" spans="2:11" ht="15" customHeight="1">
      <c r="B51" s="57" t="s">
        <v>29</v>
      </c>
      <c r="C51" s="58" t="s">
        <v>69</v>
      </c>
      <c r="D51" s="59">
        <f t="shared" ref="D51:K51" si="24">SUM(D46:D50)</f>
        <v>33123</v>
      </c>
      <c r="E51" s="59">
        <f t="shared" si="24"/>
        <v>27565</v>
      </c>
      <c r="F51" s="59">
        <f t="shared" si="24"/>
        <v>54610</v>
      </c>
      <c r="G51" s="59">
        <f t="shared" ca="1" si="24"/>
        <v>170373.27571511464</v>
      </c>
      <c r="H51" s="59">
        <f t="shared" ca="1" si="24"/>
        <v>207194.73448347757</v>
      </c>
      <c r="I51" s="59">
        <f t="shared" ca="1" si="24"/>
        <v>247332.39800319352</v>
      </c>
      <c r="J51" s="59">
        <f t="shared" ca="1" si="24"/>
        <v>292059.73464590026</v>
      </c>
      <c r="K51" s="59">
        <f t="shared" ca="1" si="24"/>
        <v>341003.59319789155</v>
      </c>
    </row>
    <row r="52" spans="2:11" ht="15" customHeight="1">
      <c r="B52" s="121"/>
      <c r="C52" s="122"/>
      <c r="D52" s="49"/>
      <c r="E52" s="49"/>
      <c r="F52" s="49"/>
      <c r="G52" s="49"/>
      <c r="H52" s="49"/>
      <c r="I52" s="49"/>
      <c r="J52" s="49"/>
      <c r="K52" s="49"/>
    </row>
    <row r="53" spans="2:11" ht="15" customHeight="1">
      <c r="B53" s="121" t="s">
        <v>7</v>
      </c>
      <c r="C53" s="122" t="s">
        <v>69</v>
      </c>
      <c r="D53" s="49">
        <f t="shared" ref="D53:K53" si="25">+D43+D51</f>
        <v>88615</v>
      </c>
      <c r="E53" s="49">
        <f t="shared" si="25"/>
        <v>142189</v>
      </c>
      <c r="F53" s="49">
        <f t="shared" si="25"/>
        <v>275984</v>
      </c>
      <c r="G53" s="49">
        <f t="shared" ca="1" si="25"/>
        <v>393482.61724917678</v>
      </c>
      <c r="H53" s="49">
        <f t="shared" ca="1" si="25"/>
        <v>432523.9309907693</v>
      </c>
      <c r="I53" s="49">
        <f t="shared" ca="1" si="25"/>
        <v>474939.64917970565</v>
      </c>
      <c r="J53" s="49">
        <f t="shared" ca="1" si="25"/>
        <v>521851.8109124233</v>
      </c>
      <c r="K53" s="49">
        <f t="shared" ca="1" si="25"/>
        <v>572739.39669615973</v>
      </c>
    </row>
    <row r="54" spans="2:11" ht="15" customHeight="1">
      <c r="B54" s="123"/>
      <c r="C54" s="22"/>
      <c r="D54" s="63"/>
      <c r="E54" s="63"/>
      <c r="F54" s="63"/>
      <c r="G54" s="124"/>
      <c r="H54" s="124"/>
      <c r="I54" s="124"/>
      <c r="J54" s="124"/>
      <c r="K54" s="124"/>
    </row>
    <row r="55" spans="2:11" ht="15" customHeight="1">
      <c r="B55" s="74" t="s">
        <v>11</v>
      </c>
      <c r="C55" s="75"/>
      <c r="D55" s="82"/>
      <c r="E55" s="82"/>
      <c r="F55" s="82"/>
      <c r="G55" s="82"/>
      <c r="H55" s="82"/>
      <c r="I55" s="82"/>
      <c r="J55" s="82"/>
      <c r="K55" s="82"/>
    </row>
    <row r="56" spans="2:11" ht="15" customHeight="1">
      <c r="B56" s="47" t="s">
        <v>30</v>
      </c>
      <c r="C56" s="22"/>
      <c r="D56" s="63"/>
      <c r="E56" s="63"/>
      <c r="F56" s="63"/>
      <c r="G56" s="63"/>
      <c r="H56" s="63"/>
      <c r="I56" s="63"/>
      <c r="J56" s="63"/>
      <c r="K56" s="63"/>
    </row>
    <row r="57" spans="2:11" ht="15" customHeight="1">
      <c r="B57" s="119" t="s">
        <v>93</v>
      </c>
      <c r="C57" s="22" t="s">
        <v>69</v>
      </c>
      <c r="D57" s="63">
        <v>0</v>
      </c>
      <c r="E57" s="63">
        <v>1349</v>
      </c>
      <c r="F57" s="63">
        <v>375</v>
      </c>
      <c r="G57" s="104">
        <f>+'BS &amp; CF Drivers'!G86</f>
        <v>375</v>
      </c>
      <c r="H57" s="104">
        <f>+'BS &amp; CF Drivers'!H86</f>
        <v>375</v>
      </c>
      <c r="I57" s="104">
        <f>+'BS &amp; CF Drivers'!I86</f>
        <v>375</v>
      </c>
      <c r="J57" s="104">
        <f>+'BS &amp; CF Drivers'!J86</f>
        <v>375</v>
      </c>
      <c r="K57" s="104">
        <f>+'BS &amp; CF Drivers'!K86</f>
        <v>375</v>
      </c>
    </row>
    <row r="58" spans="2:11" ht="15" customHeight="1">
      <c r="B58" s="39" t="s">
        <v>94</v>
      </c>
      <c r="C58" s="22" t="s">
        <v>69</v>
      </c>
      <c r="D58" s="63">
        <v>0</v>
      </c>
      <c r="E58" s="63">
        <v>0</v>
      </c>
      <c r="F58" s="63">
        <v>421</v>
      </c>
      <c r="G58" s="56">
        <f>+F58</f>
        <v>421</v>
      </c>
      <c r="H58" s="56">
        <f t="shared" ref="H58:K58" si="26">+G58</f>
        <v>421</v>
      </c>
      <c r="I58" s="56">
        <f t="shared" si="26"/>
        <v>421</v>
      </c>
      <c r="J58" s="56">
        <f t="shared" si="26"/>
        <v>421</v>
      </c>
      <c r="K58" s="56">
        <f t="shared" si="26"/>
        <v>421</v>
      </c>
    </row>
    <row r="59" spans="2:11" ht="15" customHeight="1">
      <c r="B59" s="39" t="s">
        <v>95</v>
      </c>
      <c r="C59" s="22" t="s">
        <v>69</v>
      </c>
      <c r="D59" s="63">
        <v>465</v>
      </c>
      <c r="E59" s="63">
        <v>584</v>
      </c>
      <c r="F59" s="63">
        <v>0</v>
      </c>
      <c r="G59" s="56">
        <f>+F59</f>
        <v>0</v>
      </c>
      <c r="H59" s="56">
        <f t="shared" ref="H59:K59" si="27">+G59</f>
        <v>0</v>
      </c>
      <c r="I59" s="56">
        <f t="shared" si="27"/>
        <v>0</v>
      </c>
      <c r="J59" s="56">
        <f t="shared" si="27"/>
        <v>0</v>
      </c>
      <c r="K59" s="56">
        <f t="shared" si="27"/>
        <v>0</v>
      </c>
    </row>
    <row r="60" spans="2:11" ht="15" customHeight="1">
      <c r="B60" s="39" t="s">
        <v>96</v>
      </c>
      <c r="C60" s="22" t="s">
        <v>69</v>
      </c>
      <c r="D60" s="63">
        <v>23</v>
      </c>
      <c r="E60" s="63">
        <v>0</v>
      </c>
      <c r="F60" s="63">
        <v>0</v>
      </c>
      <c r="G60" s="56">
        <f>+F60</f>
        <v>0</v>
      </c>
      <c r="H60" s="56">
        <f t="shared" ref="H60:K60" si="28">+G60</f>
        <v>0</v>
      </c>
      <c r="I60" s="56">
        <f t="shared" si="28"/>
        <v>0</v>
      </c>
      <c r="J60" s="56">
        <f t="shared" si="28"/>
        <v>0</v>
      </c>
      <c r="K60" s="56">
        <f t="shared" si="28"/>
        <v>0</v>
      </c>
    </row>
    <row r="61" spans="2:11" ht="15" customHeight="1">
      <c r="B61" s="43" t="s">
        <v>97</v>
      </c>
      <c r="C61" s="44" t="s">
        <v>69</v>
      </c>
      <c r="D61" s="84">
        <v>5678</v>
      </c>
      <c r="E61" s="84">
        <v>9436</v>
      </c>
      <c r="F61" s="84">
        <v>0</v>
      </c>
      <c r="G61" s="85">
        <f>+F61</f>
        <v>0</v>
      </c>
      <c r="H61" s="85">
        <f t="shared" ref="H61:K61" si="29">+G61</f>
        <v>0</v>
      </c>
      <c r="I61" s="85">
        <f t="shared" si="29"/>
        <v>0</v>
      </c>
      <c r="J61" s="85">
        <f t="shared" si="29"/>
        <v>0</v>
      </c>
      <c r="K61" s="85">
        <f t="shared" si="29"/>
        <v>0</v>
      </c>
    </row>
    <row r="62" spans="2:11" s="109" customFormat="1" ht="15" customHeight="1">
      <c r="B62" s="106" t="s">
        <v>31</v>
      </c>
      <c r="C62" s="58" t="s">
        <v>69</v>
      </c>
      <c r="D62" s="108">
        <f>SUM(D57:D61)</f>
        <v>6166</v>
      </c>
      <c r="E62" s="108">
        <f t="shared" ref="E62:K62" si="30">SUM(E57:E61)</f>
        <v>11369</v>
      </c>
      <c r="F62" s="108">
        <f t="shared" si="30"/>
        <v>796</v>
      </c>
      <c r="G62" s="108">
        <f t="shared" si="30"/>
        <v>796</v>
      </c>
      <c r="H62" s="108">
        <f t="shared" si="30"/>
        <v>796</v>
      </c>
      <c r="I62" s="108">
        <f t="shared" si="30"/>
        <v>796</v>
      </c>
      <c r="J62" s="108">
        <f t="shared" si="30"/>
        <v>796</v>
      </c>
      <c r="K62" s="108">
        <f t="shared" si="30"/>
        <v>796</v>
      </c>
    </row>
    <row r="63" spans="2:11" ht="15" customHeight="1">
      <c r="B63" s="39"/>
      <c r="C63" s="22"/>
      <c r="D63" s="63"/>
      <c r="E63" s="63"/>
      <c r="F63" s="63"/>
      <c r="G63" s="63"/>
      <c r="H63" s="63"/>
      <c r="I63" s="63"/>
      <c r="J63" s="110"/>
      <c r="K63" s="63"/>
    </row>
    <row r="64" spans="2:11" ht="15" customHeight="1">
      <c r="B64" s="47" t="s">
        <v>35</v>
      </c>
      <c r="C64" s="22"/>
      <c r="D64" s="63"/>
      <c r="E64" s="63"/>
      <c r="F64" s="63"/>
      <c r="G64" s="63"/>
      <c r="H64" s="63"/>
      <c r="I64" s="63"/>
      <c r="J64" s="110"/>
      <c r="K64" s="63"/>
    </row>
    <row r="65" spans="2:11" ht="15" customHeight="1">
      <c r="B65" s="119" t="s">
        <v>82</v>
      </c>
      <c r="C65" s="22" t="s">
        <v>69</v>
      </c>
      <c r="D65" s="63">
        <v>13683</v>
      </c>
      <c r="E65" s="63">
        <v>13628</v>
      </c>
      <c r="F65" s="63">
        <v>17120</v>
      </c>
      <c r="G65" s="56">
        <f ca="1">-'BS &amp; CF Drivers'!G9/365*'3FS'!G9</f>
        <v>19713.553824699815</v>
      </c>
      <c r="H65" s="56">
        <f ca="1">-'BS &amp; CF Drivers'!H9/365*'3FS'!H9</f>
        <v>23733.264277323553</v>
      </c>
      <c r="I65" s="56">
        <f ca="1">-'BS &amp; CF Drivers'!I9/365*'3FS'!I9</f>
        <v>26963.134562774318</v>
      </c>
      <c r="J65" s="56">
        <f ca="1">-'BS &amp; CF Drivers'!J9/365*'3FS'!J9</f>
        <v>30157.048967810126</v>
      </c>
      <c r="K65" s="56">
        <f ca="1">-'BS &amp; CF Drivers'!K9/365*'3FS'!K9</f>
        <v>33320.369894938638</v>
      </c>
    </row>
    <row r="66" spans="2:11" ht="15" customHeight="1">
      <c r="B66" s="119" t="s">
        <v>33</v>
      </c>
      <c r="C66" s="22" t="s">
        <v>69</v>
      </c>
      <c r="D66" s="63">
        <v>2684</v>
      </c>
      <c r="E66" s="63">
        <v>4195</v>
      </c>
      <c r="F66" s="63">
        <v>6681</v>
      </c>
      <c r="G66" s="56">
        <f ca="1">+'BS &amp; CF Drivers'!G10/365*'3FS'!G8</f>
        <v>8116.0432807789266</v>
      </c>
      <c r="H66" s="56">
        <f ca="1">+'BS &amp; CF Drivers'!H10/365*'3FS'!H8</f>
        <v>9770.9526035626059</v>
      </c>
      <c r="I66" s="56">
        <f ca="1">+'BS &amp; CF Drivers'!I10/365*'3FS'!I8</f>
        <v>11100.685804441686</v>
      </c>
      <c r="J66" s="56">
        <f ca="1">+'BS &amp; CF Drivers'!J10/365*'3FS'!J8</f>
        <v>12415.616018287526</v>
      </c>
      <c r="K66" s="56">
        <f ca="1">+'BS &amp; CF Drivers'!K10/365*'3FS'!K8</f>
        <v>13717.950938914635</v>
      </c>
    </row>
    <row r="67" spans="2:11" ht="15" customHeight="1">
      <c r="B67" s="119" t="s">
        <v>93</v>
      </c>
      <c r="C67" s="22" t="s">
        <v>69</v>
      </c>
      <c r="D67" s="63">
        <v>0</v>
      </c>
      <c r="E67" s="63">
        <v>1532</v>
      </c>
      <c r="F67" s="63">
        <v>1876</v>
      </c>
      <c r="G67" s="56">
        <f>+'BS &amp; CF Drivers'!G85</f>
        <v>1876</v>
      </c>
      <c r="H67" s="56">
        <f>+'BS &amp; CF Drivers'!H85</f>
        <v>1876</v>
      </c>
      <c r="I67" s="56">
        <f>+'BS &amp; CF Drivers'!I85</f>
        <v>1876</v>
      </c>
      <c r="J67" s="56">
        <f>+'BS &amp; CF Drivers'!J85</f>
        <v>1876</v>
      </c>
      <c r="K67" s="56">
        <f>+'BS &amp; CF Drivers'!K85</f>
        <v>1876</v>
      </c>
    </row>
    <row r="68" spans="2:11" ht="15" customHeight="1">
      <c r="B68" s="119" t="s">
        <v>98</v>
      </c>
      <c r="C68" s="22" t="s">
        <v>69</v>
      </c>
      <c r="D68" s="63">
        <v>0</v>
      </c>
      <c r="E68" s="63">
        <v>0</v>
      </c>
      <c r="F68" s="63">
        <v>603</v>
      </c>
      <c r="G68" s="56">
        <f>+F68</f>
        <v>603</v>
      </c>
      <c r="H68" s="56">
        <f t="shared" ref="H68:K68" si="31">+G68</f>
        <v>603</v>
      </c>
      <c r="I68" s="56">
        <f t="shared" si="31"/>
        <v>603</v>
      </c>
      <c r="J68" s="56">
        <f t="shared" si="31"/>
        <v>603</v>
      </c>
      <c r="K68" s="56">
        <f t="shared" si="31"/>
        <v>603</v>
      </c>
    </row>
    <row r="69" spans="2:11" ht="15" customHeight="1">
      <c r="B69" s="119" t="s">
        <v>101</v>
      </c>
      <c r="C69" s="22" t="s">
        <v>69</v>
      </c>
      <c r="D69" s="63">
        <v>0</v>
      </c>
      <c r="E69" s="63">
        <v>14297</v>
      </c>
      <c r="F69" s="63">
        <v>0</v>
      </c>
      <c r="G69" s="63">
        <f>+F69</f>
        <v>0</v>
      </c>
      <c r="H69" s="63">
        <f t="shared" ref="H69:K69" si="32">+G69</f>
        <v>0</v>
      </c>
      <c r="I69" s="63">
        <f t="shared" si="32"/>
        <v>0</v>
      </c>
      <c r="J69" s="63">
        <f t="shared" si="32"/>
        <v>0</v>
      </c>
      <c r="K69" s="63">
        <f t="shared" si="32"/>
        <v>0</v>
      </c>
    </row>
    <row r="70" spans="2:11" ht="15" customHeight="1">
      <c r="B70" s="119" t="s">
        <v>99</v>
      </c>
      <c r="C70" s="22" t="s">
        <v>69</v>
      </c>
      <c r="D70" s="63">
        <v>0</v>
      </c>
      <c r="E70" s="63">
        <v>0</v>
      </c>
      <c r="F70" s="63">
        <v>371</v>
      </c>
      <c r="G70" s="56">
        <f>+F70+G116</f>
        <v>371</v>
      </c>
      <c r="H70" s="56">
        <f t="shared" ref="H70:K70" si="33">+G70+H116</f>
        <v>371</v>
      </c>
      <c r="I70" s="56">
        <f t="shared" si="33"/>
        <v>371</v>
      </c>
      <c r="J70" s="56">
        <f t="shared" si="33"/>
        <v>371</v>
      </c>
      <c r="K70" s="56">
        <f t="shared" si="33"/>
        <v>371</v>
      </c>
    </row>
    <row r="71" spans="2:11" ht="15" customHeight="1">
      <c r="B71" s="119" t="s">
        <v>97</v>
      </c>
      <c r="C71" s="22" t="s">
        <v>69</v>
      </c>
      <c r="D71" s="63">
        <v>5857</v>
      </c>
      <c r="E71" s="63">
        <v>18192</v>
      </c>
      <c r="F71" s="63">
        <v>132320</v>
      </c>
      <c r="G71" s="56">
        <f ca="1">+'BS &amp; CF Drivers'!G91</f>
        <v>0</v>
      </c>
      <c r="H71" s="56">
        <f ca="1">+'BS &amp; CF Drivers'!H91</f>
        <v>0</v>
      </c>
      <c r="I71" s="56">
        <f ca="1">+'BS &amp; CF Drivers'!I91</f>
        <v>0</v>
      </c>
      <c r="J71" s="56">
        <f ca="1">+'BS &amp; CF Drivers'!J91</f>
        <v>0</v>
      </c>
      <c r="K71" s="56">
        <f ca="1">+'BS &amp; CF Drivers'!K91</f>
        <v>0</v>
      </c>
    </row>
    <row r="72" spans="2:11" ht="15" customHeight="1">
      <c r="B72" s="39" t="s">
        <v>100</v>
      </c>
      <c r="C72" s="22" t="s">
        <v>69</v>
      </c>
      <c r="D72" s="63">
        <v>191</v>
      </c>
      <c r="E72" s="63">
        <v>28</v>
      </c>
      <c r="F72" s="63">
        <v>489</v>
      </c>
      <c r="G72" s="56">
        <f>+F72</f>
        <v>489</v>
      </c>
      <c r="H72" s="56">
        <f t="shared" ref="H72:K72" si="34">+G72</f>
        <v>489</v>
      </c>
      <c r="I72" s="56">
        <f t="shared" si="34"/>
        <v>489</v>
      </c>
      <c r="J72" s="56">
        <f t="shared" si="34"/>
        <v>489</v>
      </c>
      <c r="K72" s="56">
        <f t="shared" si="34"/>
        <v>489</v>
      </c>
    </row>
    <row r="73" spans="2:11" ht="15" customHeight="1">
      <c r="B73" s="57" t="s">
        <v>34</v>
      </c>
      <c r="C73" s="58" t="s">
        <v>69</v>
      </c>
      <c r="D73" s="59">
        <f t="shared" ref="D73:K73" si="35">SUM(D65:D72)</f>
        <v>22415</v>
      </c>
      <c r="E73" s="59">
        <f t="shared" si="35"/>
        <v>51872</v>
      </c>
      <c r="F73" s="59">
        <f t="shared" si="35"/>
        <v>159460</v>
      </c>
      <c r="G73" s="59">
        <f t="shared" ca="1" si="35"/>
        <v>31168.597105478741</v>
      </c>
      <c r="H73" s="59">
        <f t="shared" ca="1" si="35"/>
        <v>36843.216880886161</v>
      </c>
      <c r="I73" s="59">
        <f t="shared" ca="1" si="35"/>
        <v>41402.820367216002</v>
      </c>
      <c r="J73" s="59">
        <f t="shared" ca="1" si="35"/>
        <v>45911.664986097654</v>
      </c>
      <c r="K73" s="59">
        <f t="shared" ca="1" si="35"/>
        <v>50377.320833853271</v>
      </c>
    </row>
    <row r="74" spans="2:11" ht="15" customHeight="1">
      <c r="B74" s="121"/>
      <c r="C74" s="122"/>
      <c r="D74" s="49"/>
      <c r="E74" s="49"/>
      <c r="F74" s="49"/>
      <c r="G74" s="49"/>
      <c r="H74" s="49"/>
      <c r="I74" s="49"/>
      <c r="J74" s="49"/>
      <c r="K74" s="49"/>
    </row>
    <row r="75" spans="2:11" ht="15" customHeight="1">
      <c r="B75" s="121" t="s">
        <v>12</v>
      </c>
      <c r="C75" s="122" t="s">
        <v>69</v>
      </c>
      <c r="D75" s="49">
        <f t="shared" ref="D75:K75" si="36">+D62+D73</f>
        <v>28581</v>
      </c>
      <c r="E75" s="49">
        <f t="shared" si="36"/>
        <v>63241</v>
      </c>
      <c r="F75" s="49">
        <f t="shared" si="36"/>
        <v>160256</v>
      </c>
      <c r="G75" s="49">
        <f t="shared" ca="1" si="36"/>
        <v>31964.597105478741</v>
      </c>
      <c r="H75" s="49">
        <f t="shared" ca="1" si="36"/>
        <v>37639.216880886161</v>
      </c>
      <c r="I75" s="49">
        <f t="shared" ca="1" si="36"/>
        <v>42198.820367216002</v>
      </c>
      <c r="J75" s="49">
        <f t="shared" ca="1" si="36"/>
        <v>46707.664986097654</v>
      </c>
      <c r="K75" s="49">
        <f t="shared" ca="1" si="36"/>
        <v>51173.320833853271</v>
      </c>
    </row>
    <row r="76" spans="2:11" ht="15" customHeight="1">
      <c r="B76" s="121"/>
      <c r="C76" s="122"/>
      <c r="D76" s="49"/>
      <c r="E76" s="49"/>
      <c r="F76" s="49"/>
      <c r="G76" s="49"/>
      <c r="H76" s="49"/>
      <c r="I76" s="49"/>
      <c r="J76" s="49"/>
      <c r="K76" s="49"/>
    </row>
    <row r="77" spans="2:11" ht="15" customHeight="1">
      <c r="B77" s="74" t="s">
        <v>8</v>
      </c>
      <c r="C77" s="75"/>
      <c r="D77" s="82"/>
      <c r="E77" s="82"/>
      <c r="F77" s="82"/>
      <c r="G77" s="82"/>
      <c r="H77" s="82"/>
      <c r="I77" s="82"/>
      <c r="J77" s="82"/>
      <c r="K77" s="82"/>
    </row>
    <row r="78" spans="2:11" ht="15" customHeight="1">
      <c r="B78" s="39" t="s">
        <v>83</v>
      </c>
      <c r="C78" s="22" t="s">
        <v>69</v>
      </c>
      <c r="D78" s="63">
        <v>197994</v>
      </c>
      <c r="E78" s="63">
        <v>197994</v>
      </c>
      <c r="F78" s="63">
        <v>197994</v>
      </c>
      <c r="G78" s="56">
        <f>+F78+G139</f>
        <v>417994</v>
      </c>
      <c r="H78" s="56">
        <f t="shared" ref="H78:K78" si="37">+G78+H139</f>
        <v>417994</v>
      </c>
      <c r="I78" s="56">
        <f t="shared" si="37"/>
        <v>417994</v>
      </c>
      <c r="J78" s="56">
        <f t="shared" si="37"/>
        <v>417994</v>
      </c>
      <c r="K78" s="56">
        <f t="shared" si="37"/>
        <v>417994</v>
      </c>
    </row>
    <row r="79" spans="2:11" ht="15" customHeight="1">
      <c r="B79" s="39" t="s">
        <v>84</v>
      </c>
      <c r="C79" s="22" t="s">
        <v>69</v>
      </c>
      <c r="D79" s="63">
        <v>-193528</v>
      </c>
      <c r="E79" s="63">
        <v>-193528</v>
      </c>
      <c r="F79" s="63">
        <v>-193528</v>
      </c>
      <c r="G79" s="56">
        <f t="shared" ref="G79:K80" si="38">+F79</f>
        <v>-193528</v>
      </c>
      <c r="H79" s="56">
        <f t="shared" si="38"/>
        <v>-193528</v>
      </c>
      <c r="I79" s="56">
        <f t="shared" si="38"/>
        <v>-193528</v>
      </c>
      <c r="J79" s="56">
        <f t="shared" si="38"/>
        <v>-193528</v>
      </c>
      <c r="K79" s="56">
        <f t="shared" si="38"/>
        <v>-193528</v>
      </c>
    </row>
    <row r="80" spans="2:11" ht="15" customHeight="1">
      <c r="B80" s="39" t="s">
        <v>85</v>
      </c>
      <c r="C80" s="22" t="s">
        <v>69</v>
      </c>
      <c r="D80" s="63">
        <v>315</v>
      </c>
      <c r="E80" s="63">
        <v>315</v>
      </c>
      <c r="F80" s="63">
        <v>315</v>
      </c>
      <c r="G80" s="56">
        <f t="shared" si="38"/>
        <v>315</v>
      </c>
      <c r="H80" s="56">
        <f t="shared" si="38"/>
        <v>315</v>
      </c>
      <c r="I80" s="56">
        <f t="shared" si="38"/>
        <v>315</v>
      </c>
      <c r="J80" s="56">
        <f t="shared" si="38"/>
        <v>315</v>
      </c>
      <c r="K80" s="56">
        <f t="shared" si="38"/>
        <v>315</v>
      </c>
    </row>
    <row r="81" spans="2:11" ht="15" customHeight="1">
      <c r="B81" s="39" t="s">
        <v>86</v>
      </c>
      <c r="C81" s="22" t="s">
        <v>69</v>
      </c>
      <c r="D81" s="63">
        <v>976</v>
      </c>
      <c r="E81" s="63">
        <v>2626</v>
      </c>
      <c r="F81" s="63">
        <v>-45</v>
      </c>
      <c r="G81" s="56">
        <f ca="1">+F81+G105</f>
        <v>4068.2863013698634</v>
      </c>
      <c r="H81" s="56">
        <f t="shared" ref="H81:K81" ca="1" si="39">+G81+H105</f>
        <v>9199.9376794520558</v>
      </c>
      <c r="I81" s="56">
        <f t="shared" ca="1" si="39"/>
        <v>15336.385060702058</v>
      </c>
      <c r="J81" s="56">
        <f t="shared" ca="1" si="39"/>
        <v>22622.844497752572</v>
      </c>
      <c r="K81" s="56">
        <f t="shared" ca="1" si="39"/>
        <v>30999.432636136564</v>
      </c>
    </row>
    <row r="82" spans="2:11" ht="15" customHeight="1">
      <c r="B82" s="39" t="s">
        <v>87</v>
      </c>
      <c r="C82" s="22" t="s">
        <v>69</v>
      </c>
      <c r="D82" s="63">
        <v>54277</v>
      </c>
      <c r="E82" s="63">
        <v>71541</v>
      </c>
      <c r="F82" s="63">
        <v>106025</v>
      </c>
      <c r="G82" s="56">
        <f ca="1">+F82+G29+G135</f>
        <v>127701.73384232813</v>
      </c>
      <c r="H82" s="56">
        <f ca="1">+G82+H29+H135</f>
        <v>155936.77643043105</v>
      </c>
      <c r="I82" s="56">
        <f ca="1">+H82+I29+I135</f>
        <v>187656.44375178765</v>
      </c>
      <c r="J82" s="56">
        <f ca="1">+I82+J29+J135</f>
        <v>222773.30142857315</v>
      </c>
      <c r="K82" s="56">
        <f ca="1">+J82+K29+K135</f>
        <v>260818.64322616992</v>
      </c>
    </row>
    <row r="83" spans="2:11" ht="15" customHeight="1">
      <c r="B83" s="39" t="s">
        <v>88</v>
      </c>
      <c r="C83" s="22" t="s">
        <v>69</v>
      </c>
      <c r="D83" s="63">
        <v>0</v>
      </c>
      <c r="E83" s="63">
        <v>0</v>
      </c>
      <c r="F83" s="63">
        <v>4967</v>
      </c>
      <c r="G83" s="56">
        <f>+F83</f>
        <v>4967</v>
      </c>
      <c r="H83" s="56">
        <f t="shared" ref="H83:K83" si="40">+G83</f>
        <v>4967</v>
      </c>
      <c r="I83" s="56">
        <f t="shared" si="40"/>
        <v>4967</v>
      </c>
      <c r="J83" s="56">
        <f t="shared" si="40"/>
        <v>4967</v>
      </c>
      <c r="K83" s="56">
        <f t="shared" si="40"/>
        <v>4967</v>
      </c>
    </row>
    <row r="84" spans="2:11" ht="15" customHeight="1">
      <c r="B84" s="57" t="s">
        <v>36</v>
      </c>
      <c r="C84" s="58" t="s">
        <v>69</v>
      </c>
      <c r="D84" s="59">
        <f>SUM(D78:D83)</f>
        <v>60034</v>
      </c>
      <c r="E84" s="59">
        <f t="shared" ref="E84:K84" si="41">SUM(E78:E83)</f>
        <v>78948</v>
      </c>
      <c r="F84" s="59">
        <f t="shared" si="41"/>
        <v>115728</v>
      </c>
      <c r="G84" s="59">
        <f t="shared" ca="1" si="41"/>
        <v>361518.02014369797</v>
      </c>
      <c r="H84" s="59">
        <f t="shared" ca="1" si="41"/>
        <v>394884.71410988312</v>
      </c>
      <c r="I84" s="59">
        <f t="shared" ca="1" si="41"/>
        <v>432740.82881248969</v>
      </c>
      <c r="J84" s="59">
        <f t="shared" ca="1" si="41"/>
        <v>475144.1459263257</v>
      </c>
      <c r="K84" s="59">
        <f t="shared" ca="1" si="41"/>
        <v>521566.07586230652</v>
      </c>
    </row>
    <row r="85" spans="2:11" ht="15" customHeight="1">
      <c r="B85" s="47"/>
      <c r="C85" s="48"/>
      <c r="D85" s="49"/>
      <c r="E85" s="49"/>
      <c r="F85" s="49"/>
      <c r="G85" s="49"/>
      <c r="H85" s="49"/>
      <c r="I85" s="49"/>
      <c r="J85" s="49"/>
      <c r="K85" s="49"/>
    </row>
    <row r="86" spans="2:11" ht="15" customHeight="1">
      <c r="B86" s="47" t="s">
        <v>9</v>
      </c>
      <c r="C86" s="48" t="s">
        <v>69</v>
      </c>
      <c r="D86" s="49">
        <f>+D75+D84</f>
        <v>88615</v>
      </c>
      <c r="E86" s="49">
        <f t="shared" ref="E86:K86" si="42">+E75+E84</f>
        <v>142189</v>
      </c>
      <c r="F86" s="49">
        <f t="shared" si="42"/>
        <v>275984</v>
      </c>
      <c r="G86" s="49">
        <f t="shared" ca="1" si="42"/>
        <v>393482.61724917672</v>
      </c>
      <c r="H86" s="49">
        <f t="shared" ca="1" si="42"/>
        <v>432523.9309907693</v>
      </c>
      <c r="I86" s="49">
        <f t="shared" ca="1" si="42"/>
        <v>474939.64917970571</v>
      </c>
      <c r="J86" s="49">
        <f t="shared" ca="1" si="42"/>
        <v>521851.81091242336</v>
      </c>
      <c r="K86" s="49">
        <f t="shared" ca="1" si="42"/>
        <v>572739.39669615985</v>
      </c>
    </row>
    <row r="87" spans="2:11" ht="15" customHeight="1">
      <c r="B87" s="39"/>
      <c r="C87" s="22"/>
      <c r="D87" s="63"/>
      <c r="E87" s="63"/>
      <c r="F87" s="63"/>
      <c r="G87" s="113"/>
    </row>
    <row r="88" spans="2:11" ht="15" customHeight="1">
      <c r="B88" s="36" t="s">
        <v>10</v>
      </c>
      <c r="C88" s="37"/>
      <c r="D88" s="38"/>
      <c r="E88" s="38"/>
      <c r="F88" s="38"/>
      <c r="G88" s="38"/>
      <c r="H88" s="38"/>
      <c r="I88" s="38"/>
      <c r="J88" s="38"/>
      <c r="K88" s="38"/>
    </row>
    <row r="89" spans="2:11" ht="2.2000000000000002" customHeight="1">
      <c r="B89" s="39"/>
      <c r="C89" s="22"/>
      <c r="D89" s="63"/>
      <c r="E89" s="63"/>
      <c r="F89" s="63"/>
    </row>
    <row r="90" spans="2:11" ht="15" customHeight="1">
      <c r="B90" s="74" t="s">
        <v>64</v>
      </c>
      <c r="C90" s="75"/>
      <c r="D90" s="125"/>
      <c r="E90" s="125"/>
      <c r="F90" s="125"/>
      <c r="G90" s="125"/>
      <c r="H90" s="125"/>
      <c r="I90" s="125"/>
      <c r="J90" s="125"/>
      <c r="K90" s="125"/>
    </row>
    <row r="91" spans="2:11" s="61" customFormat="1" ht="15" customHeight="1">
      <c r="B91" s="47" t="s">
        <v>75</v>
      </c>
      <c r="C91" s="48" t="s">
        <v>69</v>
      </c>
      <c r="D91" s="108">
        <f t="shared" ref="D91:K91" si="43">+D26</f>
        <v>31791</v>
      </c>
      <c r="E91" s="108">
        <f t="shared" si="43"/>
        <v>41246</v>
      </c>
      <c r="F91" s="108">
        <f t="shared" si="43"/>
        <v>40332</v>
      </c>
      <c r="G91" s="126">
        <f t="shared" ca="1" si="43"/>
        <v>57646.457969652678</v>
      </c>
      <c r="H91" s="126">
        <f t="shared" ca="1" si="43"/>
        <v>75087.428192162275</v>
      </c>
      <c r="I91" s="126">
        <f t="shared" ca="1" si="43"/>
        <v>84354.335037383978</v>
      </c>
      <c r="J91" s="126">
        <f t="shared" ca="1" si="43"/>
        <v>93388.721512007469</v>
      </c>
      <c r="K91" s="126">
        <f t="shared" ca="1" si="43"/>
        <v>101176.64463793029</v>
      </c>
    </row>
    <row r="92" spans="2:11" ht="15" customHeight="1">
      <c r="B92" s="47" t="s">
        <v>103</v>
      </c>
      <c r="C92" s="22"/>
      <c r="D92" s="63"/>
      <c r="E92" s="63"/>
      <c r="F92" s="63"/>
    </row>
    <row r="93" spans="2:11" ht="15" customHeight="1">
      <c r="B93" s="119" t="s">
        <v>104</v>
      </c>
      <c r="C93" s="22" t="s">
        <v>69</v>
      </c>
      <c r="D93" s="63">
        <v>75</v>
      </c>
      <c r="E93" s="63">
        <v>277</v>
      </c>
      <c r="F93" s="63">
        <v>530</v>
      </c>
      <c r="G93" s="130">
        <v>0</v>
      </c>
      <c r="H93" s="130">
        <v>0</v>
      </c>
      <c r="I93" s="130">
        <v>0</v>
      </c>
      <c r="J93" s="130">
        <v>0</v>
      </c>
      <c r="K93" s="130">
        <v>0</v>
      </c>
    </row>
    <row r="94" spans="2:11" ht="15" customHeight="1">
      <c r="B94" s="119" t="s">
        <v>56</v>
      </c>
      <c r="C94" s="22" t="s">
        <v>69</v>
      </c>
      <c r="D94" s="63">
        <v>3283</v>
      </c>
      <c r="E94" s="63">
        <v>4781</v>
      </c>
      <c r="F94" s="63">
        <v>5474</v>
      </c>
      <c r="G94" s="127">
        <f ca="1">+'IS Drivers'!G90</f>
        <v>5557.2125002319608</v>
      </c>
      <c r="H94" s="127">
        <f ca="1">+'IS Drivers'!H90</f>
        <v>6622.2428619079083</v>
      </c>
      <c r="I94" s="127">
        <f ca="1">+'IS Drivers'!I90</f>
        <v>7832.213669958388</v>
      </c>
      <c r="J94" s="127">
        <f ca="1">+'IS Drivers'!J90</f>
        <v>9185.5114040570243</v>
      </c>
      <c r="K94" s="127">
        <f ca="1">+'IS Drivers'!K90</f>
        <v>10680.763181718719</v>
      </c>
    </row>
    <row r="95" spans="2:11" ht="15" customHeight="1">
      <c r="B95" s="119" t="s">
        <v>105</v>
      </c>
      <c r="C95" s="22" t="s">
        <v>69</v>
      </c>
      <c r="D95" s="63">
        <v>0</v>
      </c>
      <c r="E95" s="63">
        <v>1519</v>
      </c>
      <c r="F95" s="63">
        <v>1739</v>
      </c>
      <c r="G95" s="127">
        <f>+'IS Drivers'!G91</f>
        <v>1455.4163627623464</v>
      </c>
      <c r="H95" s="127">
        <f>+'IS Drivers'!H91</f>
        <v>1455.4163627623464</v>
      </c>
      <c r="I95" s="127">
        <f>+'IS Drivers'!I91</f>
        <v>1455.4163627623464</v>
      </c>
      <c r="J95" s="127">
        <f>+'IS Drivers'!J91</f>
        <v>1455.4163627623464</v>
      </c>
      <c r="K95" s="127">
        <f>+'IS Drivers'!K91</f>
        <v>1455.4163627623464</v>
      </c>
    </row>
    <row r="96" spans="2:11" ht="15" customHeight="1">
      <c r="B96" s="119" t="s">
        <v>57</v>
      </c>
      <c r="C96" s="22" t="s">
        <v>69</v>
      </c>
      <c r="D96" s="63">
        <v>80</v>
      </c>
      <c r="E96" s="63">
        <v>21</v>
      </c>
      <c r="F96" s="63">
        <v>266</v>
      </c>
      <c r="G96" s="129">
        <f>+'IS Drivers'!G92</f>
        <v>266</v>
      </c>
      <c r="H96" s="129">
        <f>+'IS Drivers'!H92</f>
        <v>266</v>
      </c>
      <c r="I96" s="129">
        <f>+'IS Drivers'!I92</f>
        <v>266</v>
      </c>
      <c r="J96" s="129">
        <f>+'IS Drivers'!J92</f>
        <v>266</v>
      </c>
      <c r="K96" s="129">
        <f>+'IS Drivers'!K92</f>
        <v>266</v>
      </c>
    </row>
    <row r="97" spans="2:11" ht="15" customHeight="1">
      <c r="B97" s="119" t="s">
        <v>106</v>
      </c>
      <c r="C97" s="22" t="s">
        <v>69</v>
      </c>
      <c r="D97" s="63">
        <v>-195</v>
      </c>
      <c r="E97" s="63">
        <v>-241</v>
      </c>
      <c r="F97" s="63">
        <v>-244</v>
      </c>
      <c r="G97" s="42">
        <f ca="1">-G14</f>
        <v>-1763.4218236347119</v>
      </c>
      <c r="H97" s="42">
        <f ca="1">-H14</f>
        <v>-3292.0766206585881</v>
      </c>
      <c r="I97" s="42">
        <f ca="1">-I14</f>
        <v>-3989.4973074283312</v>
      </c>
      <c r="J97" s="42">
        <f ca="1">-J14</f>
        <v>-4784.3118354033886</v>
      </c>
      <c r="K97" s="42">
        <f ca="1">-K14</f>
        <v>-5673.6216380024916</v>
      </c>
    </row>
    <row r="98" spans="2:11" ht="15" customHeight="1">
      <c r="B98" s="119" t="s">
        <v>107</v>
      </c>
      <c r="C98" s="22" t="s">
        <v>69</v>
      </c>
      <c r="D98" s="63">
        <v>0</v>
      </c>
      <c r="E98" s="63">
        <v>2</v>
      </c>
      <c r="F98" s="63">
        <v>4</v>
      </c>
      <c r="G98" s="130">
        <v>0</v>
      </c>
      <c r="H98" s="130">
        <v>0</v>
      </c>
      <c r="I98" s="130">
        <v>0</v>
      </c>
      <c r="J98" s="130">
        <v>0</v>
      </c>
      <c r="K98" s="130">
        <v>0</v>
      </c>
    </row>
    <row r="99" spans="2:11" ht="15" customHeight="1">
      <c r="B99" s="119" t="s">
        <v>108</v>
      </c>
      <c r="C99" s="22" t="s">
        <v>69</v>
      </c>
      <c r="D99" s="63">
        <v>-6</v>
      </c>
      <c r="E99" s="63">
        <v>0</v>
      </c>
      <c r="F99" s="63">
        <v>-1</v>
      </c>
      <c r="G99" s="130">
        <v>0</v>
      </c>
      <c r="H99" s="130">
        <v>0</v>
      </c>
      <c r="I99" s="130">
        <v>0</v>
      </c>
      <c r="J99" s="130">
        <v>0</v>
      </c>
      <c r="K99" s="130">
        <v>0</v>
      </c>
    </row>
    <row r="100" spans="2:11" ht="15" customHeight="1">
      <c r="B100" s="119" t="s">
        <v>109</v>
      </c>
      <c r="C100" s="22" t="s">
        <v>69</v>
      </c>
      <c r="D100" s="63">
        <v>1</v>
      </c>
      <c r="E100" s="63">
        <v>189</v>
      </c>
      <c r="F100" s="63">
        <v>82</v>
      </c>
      <c r="G100" s="130">
        <v>0</v>
      </c>
      <c r="H100" s="130">
        <v>0</v>
      </c>
      <c r="I100" s="130">
        <v>0</v>
      </c>
      <c r="J100" s="130">
        <v>0</v>
      </c>
      <c r="K100" s="130">
        <v>0</v>
      </c>
    </row>
    <row r="101" spans="2:11" ht="15" customHeight="1">
      <c r="B101" s="119" t="s">
        <v>110</v>
      </c>
      <c r="C101" s="22" t="s">
        <v>69</v>
      </c>
      <c r="D101" s="63">
        <v>19</v>
      </c>
      <c r="E101" s="63">
        <v>18</v>
      </c>
      <c r="F101" s="63">
        <v>19</v>
      </c>
      <c r="G101" s="130">
        <v>0</v>
      </c>
      <c r="H101" s="130">
        <v>0</v>
      </c>
      <c r="I101" s="130">
        <v>0</v>
      </c>
      <c r="J101" s="130">
        <v>0</v>
      </c>
      <c r="K101" s="130">
        <v>0</v>
      </c>
    </row>
    <row r="102" spans="2:11" ht="15" customHeight="1">
      <c r="B102" s="119" t="s">
        <v>112</v>
      </c>
      <c r="C102" s="22" t="s">
        <v>69</v>
      </c>
      <c r="D102" s="63">
        <v>103</v>
      </c>
      <c r="E102" s="63">
        <v>973</v>
      </c>
      <c r="F102" s="63">
        <v>4053</v>
      </c>
      <c r="G102" s="136">
        <f ca="1">-'BS &amp; CF Drivers'!G103</f>
        <v>2216.36</v>
      </c>
      <c r="H102" s="136">
        <f ca="1">-'BS &amp; CF Drivers'!H103</f>
        <v>0</v>
      </c>
      <c r="I102" s="136">
        <f ca="1">-'BS &amp; CF Drivers'!I103</f>
        <v>0</v>
      </c>
      <c r="J102" s="136">
        <f ca="1">-'BS &amp; CF Drivers'!J103</f>
        <v>0</v>
      </c>
      <c r="K102" s="136">
        <f ca="1">-'BS &amp; CF Drivers'!K103</f>
        <v>0</v>
      </c>
    </row>
    <row r="103" spans="2:11" ht="15" customHeight="1">
      <c r="B103" s="119" t="s">
        <v>113</v>
      </c>
      <c r="C103" s="22" t="s">
        <v>69</v>
      </c>
      <c r="D103" s="63">
        <v>0</v>
      </c>
      <c r="E103" s="63">
        <v>220</v>
      </c>
      <c r="F103" s="63">
        <v>162</v>
      </c>
      <c r="G103" s="130">
        <v>0</v>
      </c>
      <c r="H103" s="130">
        <v>0</v>
      </c>
      <c r="I103" s="130">
        <v>0</v>
      </c>
      <c r="J103" s="130">
        <v>0</v>
      </c>
      <c r="K103" s="130">
        <v>0</v>
      </c>
    </row>
    <row r="104" spans="2:11" ht="15" customHeight="1">
      <c r="B104" s="119" t="s">
        <v>114</v>
      </c>
      <c r="C104" s="22" t="s">
        <v>69</v>
      </c>
      <c r="D104" s="63">
        <v>-109</v>
      </c>
      <c r="E104" s="63">
        <v>0</v>
      </c>
      <c r="F104" s="63">
        <v>0</v>
      </c>
      <c r="G104" s="130">
        <v>0</v>
      </c>
      <c r="H104" s="130">
        <v>0</v>
      </c>
      <c r="I104" s="130">
        <v>0</v>
      </c>
      <c r="J104" s="130">
        <v>0</v>
      </c>
      <c r="K104" s="130">
        <v>0</v>
      </c>
    </row>
    <row r="105" spans="2:11" ht="15" customHeight="1">
      <c r="B105" s="119" t="s">
        <v>115</v>
      </c>
      <c r="C105" s="22" t="s">
        <v>69</v>
      </c>
      <c r="D105" s="63">
        <v>720</v>
      </c>
      <c r="E105" s="63">
        <v>1650</v>
      </c>
      <c r="F105" s="63">
        <v>3284</v>
      </c>
      <c r="G105" s="105">
        <f ca="1">+'IS Drivers'!G128*'IS Drivers'!G89</f>
        <v>4113.2863013698634</v>
      </c>
      <c r="H105" s="105">
        <f ca="1">+'IS Drivers'!H128*'IS Drivers'!H89</f>
        <v>5131.6513780821924</v>
      </c>
      <c r="I105" s="105">
        <f ca="1">+'IS Drivers'!I128*'IS Drivers'!I89</f>
        <v>6136.4473812500028</v>
      </c>
      <c r="J105" s="105">
        <f ca="1">+'IS Drivers'!J128*'IS Drivers'!J89</f>
        <v>7286.4594370505156</v>
      </c>
      <c r="K105" s="105">
        <f ca="1">+'IS Drivers'!K128*'IS Drivers'!K89</f>
        <v>8376.5881383839915</v>
      </c>
    </row>
    <row r="106" spans="2:11" ht="15" customHeight="1">
      <c r="B106" s="119" t="s">
        <v>116</v>
      </c>
      <c r="C106" s="22" t="s">
        <v>69</v>
      </c>
      <c r="D106" s="63">
        <v>0</v>
      </c>
      <c r="E106" s="63">
        <v>-761</v>
      </c>
      <c r="F106" s="63">
        <v>-1785</v>
      </c>
      <c r="G106" s="42">
        <f>-G25</f>
        <v>-1874.25</v>
      </c>
      <c r="H106" s="42">
        <f>-H25</f>
        <v>-1967.9625000000001</v>
      </c>
      <c r="I106" s="42">
        <f>-I25</f>
        <v>-2066.3606250000003</v>
      </c>
      <c r="J106" s="42">
        <f>-J25</f>
        <v>-2169.6786562500006</v>
      </c>
      <c r="K106" s="42">
        <f>-K25</f>
        <v>-2278.1625890625005</v>
      </c>
    </row>
    <row r="107" spans="2:11" ht="15" customHeight="1">
      <c r="B107" s="39" t="s">
        <v>117</v>
      </c>
      <c r="C107" s="22" t="s">
        <v>69</v>
      </c>
      <c r="D107" s="63">
        <v>0</v>
      </c>
      <c r="E107" s="63">
        <v>0</v>
      </c>
      <c r="F107" s="63">
        <v>71</v>
      </c>
      <c r="G107" s="130">
        <v>0</v>
      </c>
      <c r="H107" s="130">
        <v>0</v>
      </c>
      <c r="I107" s="130">
        <v>0</v>
      </c>
      <c r="J107" s="130">
        <v>0</v>
      </c>
      <c r="K107" s="130">
        <v>0</v>
      </c>
    </row>
    <row r="108" spans="2:11" ht="15" customHeight="1">
      <c r="B108" s="39" t="s">
        <v>118</v>
      </c>
      <c r="C108" s="22" t="s">
        <v>69</v>
      </c>
      <c r="D108" s="63">
        <v>7</v>
      </c>
      <c r="E108" s="63">
        <v>0</v>
      </c>
      <c r="F108" s="63">
        <v>-3191</v>
      </c>
      <c r="G108" s="130">
        <v>0</v>
      </c>
      <c r="H108" s="130">
        <v>0</v>
      </c>
      <c r="I108" s="130">
        <v>0</v>
      </c>
      <c r="J108" s="130">
        <v>0</v>
      </c>
      <c r="K108" s="130">
        <v>0</v>
      </c>
    </row>
    <row r="109" spans="2:11" s="109" customFormat="1" ht="15" customHeight="1">
      <c r="B109" s="71" t="s">
        <v>111</v>
      </c>
      <c r="C109" s="131" t="s">
        <v>69</v>
      </c>
      <c r="D109" s="60">
        <f t="shared" ref="D109:K109" si="44">+D91+SUM(D93:D108)</f>
        <v>35769</v>
      </c>
      <c r="E109" s="60">
        <f t="shared" si="44"/>
        <v>49894</v>
      </c>
      <c r="F109" s="60">
        <f t="shared" si="44"/>
        <v>50795</v>
      </c>
      <c r="G109" s="60">
        <f t="shared" ca="1" si="44"/>
        <v>67617.061310382138</v>
      </c>
      <c r="H109" s="60">
        <f t="shared" ca="1" si="44"/>
        <v>83302.699674256131</v>
      </c>
      <c r="I109" s="60">
        <f t="shared" ca="1" si="44"/>
        <v>93988.554518926379</v>
      </c>
      <c r="J109" s="60">
        <f t="shared" ca="1" si="44"/>
        <v>104628.11822422396</v>
      </c>
      <c r="K109" s="60">
        <f t="shared" ca="1" si="44"/>
        <v>114003.62809373037</v>
      </c>
    </row>
    <row r="110" spans="2:11" ht="15" customHeight="1">
      <c r="B110" s="39"/>
      <c r="C110" s="22"/>
      <c r="D110" s="63"/>
      <c r="E110" s="63"/>
      <c r="F110" s="63"/>
    </row>
    <row r="111" spans="2:11" ht="15" customHeight="1">
      <c r="B111" s="47" t="s">
        <v>13</v>
      </c>
      <c r="C111" s="22"/>
      <c r="D111" s="63"/>
      <c r="E111" s="63"/>
      <c r="F111" s="63"/>
    </row>
    <row r="112" spans="2:11" ht="15" customHeight="1">
      <c r="B112" s="39" t="s">
        <v>78</v>
      </c>
      <c r="C112" s="22" t="s">
        <v>69</v>
      </c>
      <c r="D112" s="63">
        <v>-1491</v>
      </c>
      <c r="E112" s="63">
        <v>-3848</v>
      </c>
      <c r="F112" s="63">
        <v>-1063</v>
      </c>
      <c r="G112" s="132">
        <f ca="1">+F46-G46</f>
        <v>-2248.9643015513611</v>
      </c>
      <c r="H112" s="132">
        <f t="shared" ref="H112:K112" ca="1" si="45">+G46-H46</f>
        <v>-6213.414106057975</v>
      </c>
      <c r="I112" s="132">
        <f t="shared" ca="1" si="45"/>
        <v>-4992.5291457891435</v>
      </c>
      <c r="J112" s="132">
        <f t="shared" ca="1" si="45"/>
        <v>-4936.9508206339015</v>
      </c>
      <c r="K112" s="132">
        <f t="shared" ca="1" si="45"/>
        <v>-4889.6613580163466</v>
      </c>
    </row>
    <row r="113" spans="2:16382" ht="15" customHeight="1">
      <c r="B113" s="39" t="s">
        <v>79</v>
      </c>
      <c r="C113" s="22" t="s">
        <v>69</v>
      </c>
      <c r="D113" s="63">
        <v>-12</v>
      </c>
      <c r="E113" s="63">
        <v>12</v>
      </c>
      <c r="F113" s="63">
        <v>0</v>
      </c>
      <c r="G113" s="130">
        <v>0</v>
      </c>
      <c r="H113" s="130">
        <v>0</v>
      </c>
      <c r="I113" s="130">
        <v>0</v>
      </c>
      <c r="J113" s="130">
        <v>0</v>
      </c>
      <c r="K113" s="130">
        <v>0</v>
      </c>
    </row>
    <row r="114" spans="2:16382" ht="15" customHeight="1">
      <c r="B114" s="39" t="s">
        <v>82</v>
      </c>
      <c r="C114" s="22" t="s">
        <v>69</v>
      </c>
      <c r="D114" s="63">
        <v>2577</v>
      </c>
      <c r="E114" s="63">
        <v>-1510</v>
      </c>
      <c r="F114" s="63">
        <v>-855</v>
      </c>
      <c r="G114" s="130">
        <f ca="1">+G65-F65</f>
        <v>2593.5538246998149</v>
      </c>
      <c r="H114" s="130">
        <f t="shared" ref="H114:K114" ca="1" si="46">+H65-G65</f>
        <v>4019.7104526237381</v>
      </c>
      <c r="I114" s="130">
        <f t="shared" ca="1" si="46"/>
        <v>3229.8702854507646</v>
      </c>
      <c r="J114" s="130">
        <f t="shared" ca="1" si="46"/>
        <v>3193.9144050358082</v>
      </c>
      <c r="K114" s="130">
        <f t="shared" ca="1" si="46"/>
        <v>3163.3209271285123</v>
      </c>
    </row>
    <row r="115" spans="2:16382" ht="15" customHeight="1">
      <c r="B115" s="39" t="s">
        <v>33</v>
      </c>
      <c r="C115" s="22" t="s">
        <v>69</v>
      </c>
      <c r="D115" s="63">
        <v>2684</v>
      </c>
      <c r="E115" s="63">
        <v>1511</v>
      </c>
      <c r="F115" s="63">
        <v>2240</v>
      </c>
      <c r="G115" s="130">
        <f ca="1">+G66-F66</f>
        <v>1435.0432807789266</v>
      </c>
      <c r="H115" s="130">
        <f t="shared" ref="H115:K115" ca="1" si="47">+H66-G66</f>
        <v>1654.9093227836793</v>
      </c>
      <c r="I115" s="130">
        <f t="shared" ca="1" si="47"/>
        <v>1329.73320087908</v>
      </c>
      <c r="J115" s="130">
        <f t="shared" ca="1" si="47"/>
        <v>1314.9302138458406</v>
      </c>
      <c r="K115" s="130">
        <f t="shared" ca="1" si="47"/>
        <v>1302.3349206271087</v>
      </c>
      <c r="M115" s="133"/>
    </row>
    <row r="116" spans="2:16382" ht="15" customHeight="1">
      <c r="B116" s="39" t="s">
        <v>119</v>
      </c>
      <c r="C116" s="22" t="s">
        <v>69</v>
      </c>
      <c r="D116" s="63">
        <v>0</v>
      </c>
      <c r="E116" s="63">
        <v>-1</v>
      </c>
      <c r="F116" s="63">
        <v>369</v>
      </c>
      <c r="G116" s="130">
        <v>0</v>
      </c>
      <c r="H116" s="130">
        <v>0</v>
      </c>
      <c r="I116" s="130">
        <v>0</v>
      </c>
      <c r="J116" s="130">
        <v>0</v>
      </c>
      <c r="K116" s="130">
        <v>0</v>
      </c>
    </row>
    <row r="117" spans="2:16382" ht="15" customHeight="1">
      <c r="B117" s="57" t="s">
        <v>58</v>
      </c>
      <c r="C117" s="58" t="s">
        <v>69</v>
      </c>
      <c r="D117" s="59">
        <f>+D109+SUM(D112:D116)</f>
        <v>39527</v>
      </c>
      <c r="E117" s="59">
        <f t="shared" ref="E117:K117" si="48">+E109+SUM(E112:E116)</f>
        <v>46058</v>
      </c>
      <c r="F117" s="59">
        <f t="shared" si="48"/>
        <v>51486</v>
      </c>
      <c r="G117" s="59">
        <f t="shared" ca="1" si="48"/>
        <v>69396.694114309517</v>
      </c>
      <c r="H117" s="59">
        <f t="shared" ca="1" si="48"/>
        <v>82763.905343605569</v>
      </c>
      <c r="I117" s="59">
        <f t="shared" ca="1" si="48"/>
        <v>93555.628859467077</v>
      </c>
      <c r="J117" s="59">
        <f t="shared" ca="1" si="48"/>
        <v>104200.01202247171</v>
      </c>
      <c r="K117" s="59">
        <f t="shared" ca="1" si="48"/>
        <v>113579.62258346964</v>
      </c>
    </row>
    <row r="118" spans="2:16382" ht="15" customHeight="1">
      <c r="B118" s="134" t="s">
        <v>59</v>
      </c>
      <c r="C118" s="135" t="s">
        <v>69</v>
      </c>
      <c r="D118" s="63">
        <v>195</v>
      </c>
      <c r="E118" s="63">
        <v>241</v>
      </c>
      <c r="F118" s="63">
        <v>244</v>
      </c>
      <c r="G118" s="56">
        <f ca="1">-G97</f>
        <v>1763.4218236347119</v>
      </c>
      <c r="H118" s="56">
        <f t="shared" ref="H118:K118" ca="1" si="49">-H97</f>
        <v>3292.0766206585881</v>
      </c>
      <c r="I118" s="56">
        <f t="shared" ca="1" si="49"/>
        <v>3989.4973074283312</v>
      </c>
      <c r="J118" s="56">
        <f t="shared" ca="1" si="49"/>
        <v>4784.3118354033886</v>
      </c>
      <c r="K118" s="56">
        <f t="shared" ca="1" si="49"/>
        <v>5673.6216380024916</v>
      </c>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3"/>
      <c r="CW118" s="63"/>
      <c r="CX118" s="63"/>
      <c r="CY118" s="63"/>
      <c r="CZ118" s="63"/>
      <c r="DA118" s="63"/>
      <c r="DB118" s="63"/>
      <c r="DC118" s="63"/>
      <c r="DD118" s="63"/>
      <c r="DE118" s="63"/>
      <c r="DF118" s="63"/>
      <c r="DG118" s="63"/>
      <c r="DH118" s="63"/>
      <c r="DI118" s="63"/>
      <c r="DJ118" s="63"/>
      <c r="DK118" s="63"/>
      <c r="DL118" s="63"/>
      <c r="DM118" s="63"/>
      <c r="DN118" s="63"/>
      <c r="DO118" s="63"/>
      <c r="DP118" s="63"/>
      <c r="DQ118" s="63"/>
      <c r="DR118" s="63"/>
      <c r="DS118" s="63"/>
      <c r="DT118" s="63"/>
      <c r="DU118" s="63"/>
      <c r="DV118" s="63"/>
      <c r="DW118" s="63"/>
      <c r="DX118" s="63"/>
      <c r="DY118" s="63"/>
      <c r="DZ118" s="63"/>
      <c r="EA118" s="63"/>
      <c r="EB118" s="63"/>
      <c r="EC118" s="63"/>
      <c r="ED118" s="63"/>
      <c r="EE118" s="63"/>
      <c r="EF118" s="63"/>
      <c r="EG118" s="63"/>
      <c r="EH118" s="63"/>
      <c r="EI118" s="63"/>
      <c r="EJ118" s="63"/>
      <c r="EK118" s="63"/>
      <c r="EL118" s="63"/>
      <c r="EM118" s="63"/>
      <c r="EN118" s="63"/>
      <c r="EO118" s="63"/>
      <c r="EP118" s="63"/>
      <c r="EQ118" s="63"/>
      <c r="ER118" s="63"/>
      <c r="ES118" s="63"/>
      <c r="ET118" s="63"/>
      <c r="EU118" s="63"/>
      <c r="EV118" s="63"/>
      <c r="EW118" s="63"/>
      <c r="EX118" s="63"/>
      <c r="EY118" s="63"/>
      <c r="EZ118" s="63"/>
      <c r="FA118" s="63"/>
      <c r="FB118" s="63"/>
      <c r="FC118" s="63"/>
      <c r="FD118" s="63"/>
      <c r="FE118" s="63"/>
      <c r="FF118" s="63"/>
      <c r="FG118" s="63"/>
      <c r="FH118" s="63"/>
      <c r="FI118" s="63"/>
      <c r="FJ118" s="63"/>
      <c r="FK118" s="63"/>
      <c r="FL118" s="63"/>
      <c r="FM118" s="63"/>
      <c r="FN118" s="63"/>
      <c r="FO118" s="63"/>
      <c r="FP118" s="63"/>
      <c r="FQ118" s="63"/>
      <c r="FR118" s="63"/>
      <c r="FS118" s="63"/>
      <c r="FT118" s="63"/>
      <c r="FU118" s="63"/>
      <c r="FV118" s="63"/>
      <c r="FW118" s="63"/>
      <c r="FX118" s="63"/>
      <c r="FY118" s="63"/>
      <c r="FZ118" s="63"/>
      <c r="GA118" s="63"/>
      <c r="GB118" s="63"/>
      <c r="GC118" s="63"/>
      <c r="GD118" s="63"/>
      <c r="GE118" s="63"/>
      <c r="GF118" s="63"/>
      <c r="GG118" s="63"/>
      <c r="GH118" s="63"/>
      <c r="GI118" s="63"/>
      <c r="GJ118" s="63"/>
      <c r="GK118" s="63"/>
      <c r="GL118" s="63"/>
      <c r="GM118" s="63"/>
      <c r="GN118" s="63"/>
      <c r="GO118" s="63"/>
      <c r="GP118" s="63"/>
      <c r="GQ118" s="63"/>
      <c r="GR118" s="63"/>
      <c r="GS118" s="63"/>
      <c r="GT118" s="63"/>
      <c r="GU118" s="63"/>
      <c r="GV118" s="63"/>
      <c r="GW118" s="63"/>
      <c r="GX118" s="63"/>
      <c r="GY118" s="63"/>
      <c r="GZ118" s="63"/>
      <c r="HA118" s="63"/>
      <c r="HB118" s="63"/>
      <c r="HC118" s="63"/>
      <c r="HD118" s="63"/>
      <c r="HE118" s="63"/>
      <c r="HF118" s="63"/>
      <c r="HG118" s="63"/>
      <c r="HH118" s="63"/>
      <c r="HI118" s="63"/>
      <c r="HJ118" s="63"/>
      <c r="HK118" s="63"/>
      <c r="HL118" s="63"/>
      <c r="HM118" s="63"/>
      <c r="HN118" s="63"/>
      <c r="HO118" s="63"/>
      <c r="HP118" s="63"/>
      <c r="HQ118" s="63"/>
      <c r="HR118" s="63"/>
      <c r="HS118" s="63"/>
      <c r="HT118" s="63"/>
      <c r="HU118" s="63"/>
      <c r="HV118" s="63"/>
      <c r="HW118" s="63"/>
      <c r="HX118" s="63"/>
      <c r="HY118" s="63"/>
      <c r="HZ118" s="63"/>
      <c r="IA118" s="63"/>
      <c r="IB118" s="63"/>
      <c r="IC118" s="63"/>
      <c r="ID118" s="63"/>
      <c r="IE118" s="63"/>
      <c r="IF118" s="63"/>
      <c r="IG118" s="63"/>
      <c r="IH118" s="63"/>
      <c r="II118" s="63"/>
      <c r="IJ118" s="63"/>
      <c r="IK118" s="63"/>
      <c r="IL118" s="63"/>
      <c r="IM118" s="63"/>
      <c r="IN118" s="63"/>
      <c r="IO118" s="63"/>
      <c r="IP118" s="63"/>
      <c r="IQ118" s="63"/>
      <c r="IR118" s="63"/>
      <c r="IS118" s="63"/>
      <c r="IT118" s="63"/>
      <c r="IU118" s="63"/>
      <c r="IV118" s="63"/>
      <c r="IW118" s="63"/>
      <c r="IX118" s="63"/>
      <c r="IY118" s="63"/>
      <c r="IZ118" s="63"/>
      <c r="JA118" s="63"/>
      <c r="JB118" s="63"/>
      <c r="JC118" s="63"/>
      <c r="JD118" s="63"/>
      <c r="JE118" s="63"/>
      <c r="JF118" s="63"/>
      <c r="JG118" s="63"/>
      <c r="JH118" s="63"/>
      <c r="JI118" s="63"/>
      <c r="JJ118" s="63"/>
      <c r="JK118" s="63"/>
      <c r="JL118" s="63"/>
      <c r="JM118" s="63"/>
      <c r="JN118" s="63"/>
      <c r="JO118" s="63"/>
      <c r="JP118" s="63"/>
      <c r="JQ118" s="63"/>
      <c r="JR118" s="63"/>
      <c r="JS118" s="63"/>
      <c r="JT118" s="63"/>
      <c r="JU118" s="63"/>
      <c r="JV118" s="63"/>
      <c r="JW118" s="63"/>
      <c r="JX118" s="63"/>
      <c r="JY118" s="63"/>
      <c r="JZ118" s="63"/>
      <c r="KA118" s="63"/>
      <c r="KB118" s="63"/>
      <c r="KC118" s="63"/>
      <c r="KD118" s="63"/>
      <c r="KE118" s="63"/>
      <c r="KF118" s="63"/>
      <c r="KG118" s="63"/>
      <c r="KH118" s="63"/>
      <c r="KI118" s="63"/>
      <c r="KJ118" s="63"/>
      <c r="KK118" s="63"/>
      <c r="KL118" s="63"/>
      <c r="KM118" s="63"/>
      <c r="KN118" s="63"/>
      <c r="KO118" s="63"/>
      <c r="KP118" s="63"/>
      <c r="KQ118" s="63"/>
      <c r="KR118" s="63"/>
      <c r="KS118" s="63"/>
      <c r="KT118" s="63"/>
      <c r="KU118" s="63"/>
      <c r="KV118" s="63"/>
      <c r="KW118" s="63"/>
      <c r="KX118" s="63"/>
      <c r="KY118" s="63"/>
      <c r="KZ118" s="63"/>
      <c r="LA118" s="63"/>
      <c r="LB118" s="63"/>
      <c r="LC118" s="63"/>
      <c r="LD118" s="63"/>
      <c r="LE118" s="63"/>
      <c r="LF118" s="63"/>
      <c r="LG118" s="63"/>
      <c r="LH118" s="63"/>
      <c r="LI118" s="63"/>
      <c r="LJ118" s="63"/>
      <c r="LK118" s="63"/>
      <c r="LL118" s="63"/>
      <c r="LM118" s="63"/>
      <c r="LN118" s="63"/>
      <c r="LO118" s="63"/>
      <c r="LP118" s="63"/>
      <c r="LQ118" s="63"/>
      <c r="LR118" s="63"/>
      <c r="LS118" s="63"/>
      <c r="LT118" s="63"/>
      <c r="LU118" s="63"/>
      <c r="LV118" s="63"/>
      <c r="LW118" s="63"/>
      <c r="LX118" s="63"/>
      <c r="LY118" s="63"/>
      <c r="LZ118" s="63"/>
      <c r="MA118" s="63"/>
      <c r="MB118" s="63"/>
      <c r="MC118" s="63"/>
      <c r="MD118" s="63"/>
      <c r="ME118" s="63"/>
      <c r="MF118" s="63"/>
      <c r="MG118" s="63"/>
      <c r="MH118" s="63"/>
      <c r="MI118" s="63"/>
      <c r="MJ118" s="63"/>
      <c r="MK118" s="63"/>
      <c r="ML118" s="63"/>
      <c r="MM118" s="63"/>
      <c r="MN118" s="63"/>
      <c r="MO118" s="63"/>
      <c r="MP118" s="63"/>
      <c r="MQ118" s="63"/>
      <c r="MR118" s="63"/>
      <c r="MS118" s="63"/>
      <c r="MT118" s="63"/>
      <c r="MU118" s="63"/>
      <c r="MV118" s="63"/>
      <c r="MW118" s="63"/>
      <c r="MX118" s="63"/>
      <c r="MY118" s="63"/>
      <c r="MZ118" s="63"/>
      <c r="NA118" s="63"/>
      <c r="NB118" s="63"/>
      <c r="NC118" s="63"/>
      <c r="ND118" s="63"/>
      <c r="NE118" s="63"/>
      <c r="NF118" s="63"/>
      <c r="NG118" s="63"/>
      <c r="NH118" s="63"/>
      <c r="NI118" s="63"/>
      <c r="NJ118" s="63"/>
      <c r="NK118" s="63"/>
      <c r="NL118" s="63"/>
      <c r="NM118" s="63"/>
      <c r="NN118" s="63"/>
      <c r="NO118" s="63"/>
      <c r="NP118" s="63"/>
      <c r="NQ118" s="63"/>
      <c r="NR118" s="63"/>
      <c r="NS118" s="63"/>
      <c r="NT118" s="63"/>
      <c r="NU118" s="63"/>
      <c r="NV118" s="63"/>
      <c r="NW118" s="63"/>
      <c r="NX118" s="63"/>
      <c r="NY118" s="63"/>
      <c r="NZ118" s="63"/>
      <c r="OA118" s="63"/>
      <c r="OB118" s="63"/>
      <c r="OC118" s="63"/>
      <c r="OD118" s="63"/>
      <c r="OE118" s="63"/>
      <c r="OF118" s="63"/>
      <c r="OG118" s="63"/>
      <c r="OH118" s="63"/>
      <c r="OI118" s="63"/>
      <c r="OJ118" s="63"/>
      <c r="OK118" s="63"/>
      <c r="OL118" s="63"/>
      <c r="OM118" s="63"/>
      <c r="ON118" s="63"/>
      <c r="OO118" s="63"/>
      <c r="OP118" s="63"/>
      <c r="OQ118" s="63"/>
      <c r="OR118" s="63"/>
      <c r="OS118" s="63"/>
      <c r="OT118" s="63"/>
      <c r="OU118" s="63"/>
      <c r="OV118" s="63"/>
      <c r="OW118" s="63"/>
      <c r="OX118" s="63"/>
      <c r="OY118" s="63"/>
      <c r="OZ118" s="63"/>
      <c r="PA118" s="63"/>
      <c r="PB118" s="63"/>
      <c r="PC118" s="63"/>
      <c r="PD118" s="63"/>
      <c r="PE118" s="63"/>
      <c r="PF118" s="63"/>
      <c r="PG118" s="63"/>
      <c r="PH118" s="63"/>
      <c r="PI118" s="63"/>
      <c r="PJ118" s="63"/>
      <c r="PK118" s="63"/>
      <c r="PL118" s="63"/>
      <c r="PM118" s="63"/>
      <c r="PN118" s="63"/>
      <c r="PO118" s="63"/>
      <c r="PP118" s="63"/>
      <c r="PQ118" s="63"/>
      <c r="PR118" s="63"/>
      <c r="PS118" s="63"/>
      <c r="PT118" s="63"/>
      <c r="PU118" s="63"/>
      <c r="PV118" s="63"/>
      <c r="PW118" s="63"/>
      <c r="PX118" s="63"/>
      <c r="PY118" s="63"/>
      <c r="PZ118" s="63"/>
      <c r="QA118" s="63"/>
      <c r="QB118" s="63"/>
      <c r="QC118" s="63"/>
      <c r="QD118" s="63"/>
      <c r="QE118" s="63"/>
      <c r="QF118" s="63"/>
      <c r="QG118" s="63"/>
      <c r="QH118" s="63"/>
      <c r="QI118" s="63"/>
      <c r="QJ118" s="63"/>
      <c r="QK118" s="63"/>
      <c r="QL118" s="63"/>
      <c r="QM118" s="63"/>
      <c r="QN118" s="63"/>
      <c r="QO118" s="63"/>
      <c r="QP118" s="63"/>
      <c r="QQ118" s="63"/>
      <c r="QR118" s="63"/>
      <c r="QS118" s="63"/>
      <c r="QT118" s="63"/>
      <c r="QU118" s="63"/>
      <c r="QV118" s="63"/>
      <c r="QW118" s="63"/>
      <c r="QX118" s="63"/>
      <c r="QY118" s="63"/>
      <c r="QZ118" s="63"/>
      <c r="RA118" s="63"/>
      <c r="RB118" s="63"/>
      <c r="RC118" s="63"/>
      <c r="RD118" s="63"/>
      <c r="RE118" s="63"/>
      <c r="RF118" s="63"/>
      <c r="RG118" s="63"/>
      <c r="RH118" s="63"/>
      <c r="RI118" s="63"/>
      <c r="RJ118" s="63"/>
      <c r="RK118" s="63"/>
      <c r="RL118" s="63"/>
      <c r="RM118" s="63"/>
      <c r="RN118" s="63"/>
      <c r="RO118" s="63"/>
      <c r="RP118" s="63"/>
      <c r="RQ118" s="63"/>
      <c r="RR118" s="63"/>
      <c r="RS118" s="63"/>
      <c r="RT118" s="63"/>
      <c r="RU118" s="63"/>
      <c r="RV118" s="63"/>
      <c r="RW118" s="63"/>
      <c r="RX118" s="63"/>
      <c r="RY118" s="63"/>
      <c r="RZ118" s="63"/>
      <c r="SA118" s="63"/>
      <c r="SB118" s="63"/>
      <c r="SC118" s="63"/>
      <c r="SD118" s="63"/>
      <c r="SE118" s="63"/>
      <c r="SF118" s="63"/>
      <c r="SG118" s="63"/>
      <c r="SH118" s="63"/>
      <c r="SI118" s="63"/>
      <c r="SJ118" s="63"/>
      <c r="SK118" s="63"/>
      <c r="SL118" s="63"/>
      <c r="SM118" s="63"/>
      <c r="SN118" s="63"/>
      <c r="SO118" s="63"/>
      <c r="SP118" s="63"/>
      <c r="SQ118" s="63"/>
      <c r="SR118" s="63"/>
      <c r="SS118" s="63"/>
      <c r="ST118" s="63"/>
      <c r="SU118" s="63"/>
      <c r="SV118" s="63"/>
      <c r="SW118" s="63"/>
      <c r="SX118" s="63"/>
      <c r="SY118" s="63"/>
      <c r="SZ118" s="63"/>
      <c r="TA118" s="63"/>
      <c r="TB118" s="63"/>
      <c r="TC118" s="63"/>
      <c r="TD118" s="63"/>
      <c r="TE118" s="63"/>
      <c r="TF118" s="63"/>
      <c r="TG118" s="63"/>
      <c r="TH118" s="63"/>
      <c r="TI118" s="63"/>
      <c r="TJ118" s="63"/>
      <c r="TK118" s="63"/>
      <c r="TL118" s="63"/>
      <c r="TM118" s="63"/>
      <c r="TN118" s="63"/>
      <c r="TO118" s="63"/>
      <c r="TP118" s="63"/>
      <c r="TQ118" s="63"/>
      <c r="TR118" s="63"/>
      <c r="TS118" s="63"/>
      <c r="TT118" s="63"/>
      <c r="TU118" s="63"/>
      <c r="TV118" s="63"/>
      <c r="TW118" s="63"/>
      <c r="TX118" s="63"/>
      <c r="TY118" s="63"/>
      <c r="TZ118" s="63"/>
      <c r="UA118" s="63"/>
      <c r="UB118" s="63"/>
      <c r="UC118" s="63"/>
      <c r="UD118" s="63"/>
      <c r="UE118" s="63"/>
      <c r="UF118" s="63"/>
      <c r="UG118" s="63"/>
      <c r="UH118" s="63"/>
      <c r="UI118" s="63"/>
      <c r="UJ118" s="63"/>
      <c r="UK118" s="63"/>
      <c r="UL118" s="63"/>
      <c r="UM118" s="63"/>
      <c r="UN118" s="63"/>
      <c r="UO118" s="63"/>
      <c r="UP118" s="63"/>
      <c r="UQ118" s="63"/>
      <c r="UR118" s="63"/>
      <c r="US118" s="63"/>
      <c r="UT118" s="63"/>
      <c r="UU118" s="63"/>
      <c r="UV118" s="63"/>
      <c r="UW118" s="63"/>
      <c r="UX118" s="63"/>
      <c r="UY118" s="63"/>
      <c r="UZ118" s="63"/>
      <c r="VA118" s="63"/>
      <c r="VB118" s="63"/>
      <c r="VC118" s="63"/>
      <c r="VD118" s="63"/>
      <c r="VE118" s="63"/>
      <c r="VF118" s="63"/>
      <c r="VG118" s="63"/>
      <c r="VH118" s="63"/>
      <c r="VI118" s="63"/>
      <c r="VJ118" s="63"/>
      <c r="VK118" s="63"/>
      <c r="VL118" s="63"/>
      <c r="VM118" s="63"/>
      <c r="VN118" s="63"/>
      <c r="VO118" s="63"/>
      <c r="VP118" s="63"/>
      <c r="VQ118" s="63"/>
      <c r="VR118" s="63"/>
      <c r="VS118" s="63"/>
      <c r="VT118" s="63"/>
      <c r="VU118" s="63"/>
      <c r="VV118" s="63"/>
      <c r="VW118" s="63"/>
      <c r="VX118" s="63"/>
      <c r="VY118" s="63"/>
      <c r="VZ118" s="63"/>
      <c r="WA118" s="63"/>
      <c r="WB118" s="63"/>
      <c r="WC118" s="63"/>
      <c r="WD118" s="63"/>
      <c r="WE118" s="63"/>
      <c r="WF118" s="63"/>
      <c r="WG118" s="63"/>
      <c r="WH118" s="63"/>
      <c r="WI118" s="63"/>
      <c r="WJ118" s="63"/>
      <c r="WK118" s="63"/>
      <c r="WL118" s="63"/>
      <c r="WM118" s="63"/>
      <c r="WN118" s="63"/>
      <c r="WO118" s="63"/>
      <c r="WP118" s="63"/>
      <c r="WQ118" s="63"/>
      <c r="WR118" s="63"/>
      <c r="WS118" s="63"/>
      <c r="WT118" s="63"/>
      <c r="WU118" s="63"/>
      <c r="WV118" s="63"/>
      <c r="WW118" s="63"/>
      <c r="WX118" s="63"/>
      <c r="WY118" s="63"/>
      <c r="WZ118" s="63"/>
      <c r="XA118" s="63"/>
      <c r="XB118" s="63"/>
      <c r="XC118" s="63"/>
      <c r="XD118" s="63"/>
      <c r="XE118" s="63"/>
      <c r="XF118" s="63"/>
      <c r="XG118" s="63"/>
      <c r="XH118" s="63"/>
      <c r="XI118" s="63"/>
      <c r="XJ118" s="63"/>
      <c r="XK118" s="63"/>
      <c r="XL118" s="63"/>
      <c r="XM118" s="63"/>
      <c r="XN118" s="63"/>
      <c r="XO118" s="63"/>
      <c r="XP118" s="63"/>
      <c r="XQ118" s="63"/>
      <c r="XR118" s="63"/>
      <c r="XS118" s="63"/>
      <c r="XT118" s="63"/>
      <c r="XU118" s="63"/>
      <c r="XV118" s="63"/>
      <c r="XW118" s="63"/>
      <c r="XX118" s="63"/>
      <c r="XY118" s="63"/>
      <c r="XZ118" s="63"/>
      <c r="YA118" s="63"/>
      <c r="YB118" s="63"/>
      <c r="YC118" s="63"/>
      <c r="YD118" s="63"/>
      <c r="YE118" s="63"/>
      <c r="YF118" s="63"/>
      <c r="YG118" s="63"/>
      <c r="YH118" s="63"/>
      <c r="YI118" s="63"/>
      <c r="YJ118" s="63"/>
      <c r="YK118" s="63"/>
      <c r="YL118" s="63"/>
      <c r="YM118" s="63"/>
      <c r="YN118" s="63"/>
      <c r="YO118" s="63"/>
      <c r="YP118" s="63"/>
      <c r="YQ118" s="63"/>
      <c r="YR118" s="63"/>
      <c r="YS118" s="63"/>
      <c r="YT118" s="63"/>
      <c r="YU118" s="63"/>
      <c r="YV118" s="63"/>
      <c r="YW118" s="63"/>
      <c r="YX118" s="63"/>
      <c r="YY118" s="63"/>
      <c r="YZ118" s="63"/>
      <c r="ZA118" s="63"/>
      <c r="ZB118" s="63"/>
      <c r="ZC118" s="63"/>
      <c r="ZD118" s="63"/>
      <c r="ZE118" s="63"/>
      <c r="ZF118" s="63"/>
      <c r="ZG118" s="63"/>
      <c r="ZH118" s="63"/>
      <c r="ZI118" s="63"/>
      <c r="ZJ118" s="63"/>
      <c r="ZK118" s="63"/>
      <c r="ZL118" s="63"/>
      <c r="ZM118" s="63"/>
      <c r="ZN118" s="63"/>
      <c r="ZO118" s="63"/>
      <c r="ZP118" s="63"/>
      <c r="ZQ118" s="63"/>
      <c r="ZR118" s="63"/>
      <c r="ZS118" s="63"/>
      <c r="ZT118" s="63"/>
      <c r="ZU118" s="63"/>
      <c r="ZV118" s="63"/>
      <c r="ZW118" s="63"/>
      <c r="ZX118" s="63"/>
      <c r="ZY118" s="63"/>
      <c r="ZZ118" s="63"/>
      <c r="AAA118" s="63"/>
      <c r="AAB118" s="63"/>
      <c r="AAC118" s="63"/>
      <c r="AAD118" s="63"/>
      <c r="AAE118" s="63"/>
      <c r="AAF118" s="63"/>
      <c r="AAG118" s="63"/>
      <c r="AAH118" s="63"/>
      <c r="AAI118" s="63"/>
      <c r="AAJ118" s="63"/>
      <c r="AAK118" s="63"/>
      <c r="AAL118" s="63"/>
      <c r="AAM118" s="63"/>
      <c r="AAN118" s="63"/>
      <c r="AAO118" s="63"/>
      <c r="AAP118" s="63"/>
      <c r="AAQ118" s="63"/>
      <c r="AAR118" s="63"/>
      <c r="AAS118" s="63"/>
      <c r="AAT118" s="63"/>
      <c r="AAU118" s="63"/>
      <c r="AAV118" s="63"/>
      <c r="AAW118" s="63"/>
      <c r="AAX118" s="63"/>
      <c r="AAY118" s="63"/>
      <c r="AAZ118" s="63"/>
      <c r="ABA118" s="63"/>
      <c r="ABB118" s="63"/>
      <c r="ABC118" s="63"/>
      <c r="ABD118" s="63"/>
      <c r="ABE118" s="63"/>
      <c r="ABF118" s="63"/>
      <c r="ABG118" s="63"/>
      <c r="ABH118" s="63"/>
      <c r="ABI118" s="63"/>
      <c r="ABJ118" s="63"/>
      <c r="ABK118" s="63"/>
      <c r="ABL118" s="63"/>
      <c r="ABM118" s="63"/>
      <c r="ABN118" s="63"/>
      <c r="ABO118" s="63"/>
      <c r="ABP118" s="63"/>
      <c r="ABQ118" s="63"/>
      <c r="ABR118" s="63"/>
      <c r="ABS118" s="63"/>
      <c r="ABT118" s="63"/>
      <c r="ABU118" s="63"/>
      <c r="ABV118" s="63"/>
      <c r="ABW118" s="63"/>
      <c r="ABX118" s="63"/>
      <c r="ABY118" s="63"/>
      <c r="ABZ118" s="63"/>
      <c r="ACA118" s="63"/>
      <c r="ACB118" s="63"/>
      <c r="ACC118" s="63"/>
      <c r="ACD118" s="63"/>
      <c r="ACE118" s="63"/>
      <c r="ACF118" s="63"/>
      <c r="ACG118" s="63"/>
      <c r="ACH118" s="63"/>
      <c r="ACI118" s="63"/>
      <c r="ACJ118" s="63"/>
      <c r="ACK118" s="63"/>
      <c r="ACL118" s="63"/>
      <c r="ACM118" s="63"/>
      <c r="ACN118" s="63"/>
      <c r="ACO118" s="63"/>
      <c r="ACP118" s="63"/>
      <c r="ACQ118" s="63"/>
      <c r="ACR118" s="63"/>
      <c r="ACS118" s="63"/>
      <c r="ACT118" s="63"/>
      <c r="ACU118" s="63"/>
      <c r="ACV118" s="63"/>
      <c r="ACW118" s="63"/>
      <c r="ACX118" s="63"/>
      <c r="ACY118" s="63"/>
      <c r="ACZ118" s="63"/>
      <c r="ADA118" s="63"/>
      <c r="ADB118" s="63"/>
      <c r="ADC118" s="63"/>
      <c r="ADD118" s="63"/>
      <c r="ADE118" s="63"/>
      <c r="ADF118" s="63"/>
      <c r="ADG118" s="63"/>
      <c r="ADH118" s="63"/>
      <c r="ADI118" s="63"/>
      <c r="ADJ118" s="63"/>
      <c r="ADK118" s="63"/>
      <c r="ADL118" s="63"/>
      <c r="ADM118" s="63"/>
      <c r="ADN118" s="63"/>
      <c r="ADO118" s="63"/>
      <c r="ADP118" s="63"/>
      <c r="ADQ118" s="63"/>
      <c r="ADR118" s="63"/>
      <c r="ADS118" s="63"/>
      <c r="ADT118" s="63"/>
      <c r="ADU118" s="63"/>
      <c r="ADV118" s="63"/>
      <c r="ADW118" s="63"/>
      <c r="ADX118" s="63"/>
      <c r="ADY118" s="63"/>
      <c r="ADZ118" s="63"/>
      <c r="AEA118" s="63"/>
      <c r="AEB118" s="63"/>
      <c r="AEC118" s="63"/>
      <c r="AED118" s="63"/>
      <c r="AEE118" s="63"/>
      <c r="AEF118" s="63"/>
      <c r="AEG118" s="63"/>
      <c r="AEH118" s="63"/>
      <c r="AEI118" s="63"/>
      <c r="AEJ118" s="63"/>
      <c r="AEK118" s="63"/>
      <c r="AEL118" s="63"/>
      <c r="AEM118" s="63"/>
      <c r="AEN118" s="63"/>
      <c r="AEO118" s="63"/>
      <c r="AEP118" s="63"/>
      <c r="AEQ118" s="63"/>
      <c r="AER118" s="63"/>
      <c r="AES118" s="63"/>
      <c r="AET118" s="63"/>
      <c r="AEU118" s="63"/>
      <c r="AEV118" s="63"/>
      <c r="AEW118" s="63"/>
      <c r="AEX118" s="63"/>
      <c r="AEY118" s="63"/>
      <c r="AEZ118" s="63"/>
      <c r="AFA118" s="63"/>
      <c r="AFB118" s="63"/>
      <c r="AFC118" s="63"/>
      <c r="AFD118" s="63"/>
      <c r="AFE118" s="63"/>
      <c r="AFF118" s="63"/>
      <c r="AFG118" s="63"/>
      <c r="AFH118" s="63"/>
      <c r="AFI118" s="63"/>
      <c r="AFJ118" s="63"/>
      <c r="AFK118" s="63"/>
      <c r="AFL118" s="63"/>
      <c r="AFM118" s="63"/>
      <c r="AFN118" s="63"/>
      <c r="AFO118" s="63"/>
      <c r="AFP118" s="63"/>
      <c r="AFQ118" s="63"/>
      <c r="AFR118" s="63"/>
      <c r="AFS118" s="63"/>
      <c r="AFT118" s="63"/>
      <c r="AFU118" s="63"/>
      <c r="AFV118" s="63"/>
      <c r="AFW118" s="63"/>
      <c r="AFX118" s="63"/>
      <c r="AFY118" s="63"/>
      <c r="AFZ118" s="63"/>
      <c r="AGA118" s="63"/>
      <c r="AGB118" s="63"/>
      <c r="AGC118" s="63"/>
      <c r="AGD118" s="63"/>
      <c r="AGE118" s="63"/>
      <c r="AGF118" s="63"/>
      <c r="AGG118" s="63"/>
      <c r="AGH118" s="63"/>
      <c r="AGI118" s="63"/>
      <c r="AGJ118" s="63"/>
      <c r="AGK118" s="63"/>
      <c r="AGL118" s="63"/>
      <c r="AGM118" s="63"/>
      <c r="AGN118" s="63"/>
      <c r="AGO118" s="63"/>
      <c r="AGP118" s="63"/>
      <c r="AGQ118" s="63"/>
      <c r="AGR118" s="63"/>
      <c r="AGS118" s="63"/>
      <c r="AGT118" s="63"/>
      <c r="AGU118" s="63"/>
      <c r="AGV118" s="63"/>
      <c r="AGW118" s="63"/>
      <c r="AGX118" s="63"/>
      <c r="AGY118" s="63"/>
      <c r="AGZ118" s="63"/>
      <c r="AHA118" s="63"/>
      <c r="AHB118" s="63"/>
      <c r="AHC118" s="63"/>
      <c r="AHD118" s="63"/>
      <c r="AHE118" s="63"/>
      <c r="AHF118" s="63"/>
      <c r="AHG118" s="63"/>
      <c r="AHH118" s="63"/>
      <c r="AHI118" s="63"/>
      <c r="AHJ118" s="63"/>
      <c r="AHK118" s="63"/>
      <c r="AHL118" s="63"/>
      <c r="AHM118" s="63"/>
      <c r="AHN118" s="63"/>
      <c r="AHO118" s="63"/>
      <c r="AHP118" s="63"/>
      <c r="AHQ118" s="63"/>
      <c r="AHR118" s="63"/>
      <c r="AHS118" s="63"/>
      <c r="AHT118" s="63"/>
      <c r="AHU118" s="63"/>
      <c r="AHV118" s="63"/>
      <c r="AHW118" s="63"/>
      <c r="AHX118" s="63"/>
      <c r="AHY118" s="63"/>
      <c r="AHZ118" s="63"/>
      <c r="AIA118" s="63"/>
      <c r="AIB118" s="63"/>
      <c r="AIC118" s="63"/>
      <c r="AID118" s="63"/>
      <c r="AIE118" s="63"/>
      <c r="AIF118" s="63"/>
      <c r="AIG118" s="63"/>
      <c r="AIH118" s="63"/>
      <c r="AII118" s="63"/>
      <c r="AIJ118" s="63"/>
      <c r="AIK118" s="63"/>
      <c r="AIL118" s="63"/>
      <c r="AIM118" s="63"/>
      <c r="AIN118" s="63"/>
      <c r="AIO118" s="63"/>
      <c r="AIP118" s="63"/>
      <c r="AIQ118" s="63"/>
      <c r="AIR118" s="63"/>
      <c r="AIS118" s="63"/>
      <c r="AIT118" s="63"/>
      <c r="AIU118" s="63"/>
      <c r="AIV118" s="63"/>
      <c r="AIW118" s="63"/>
      <c r="AIX118" s="63"/>
      <c r="AIY118" s="63"/>
      <c r="AIZ118" s="63"/>
      <c r="AJA118" s="63"/>
      <c r="AJB118" s="63"/>
      <c r="AJC118" s="63"/>
      <c r="AJD118" s="63"/>
      <c r="AJE118" s="63"/>
      <c r="AJF118" s="63"/>
      <c r="AJG118" s="63"/>
      <c r="AJH118" s="63"/>
      <c r="AJI118" s="63"/>
      <c r="AJJ118" s="63"/>
      <c r="AJK118" s="63"/>
      <c r="AJL118" s="63"/>
      <c r="AJM118" s="63"/>
      <c r="AJN118" s="63"/>
      <c r="AJO118" s="63"/>
      <c r="AJP118" s="63"/>
      <c r="AJQ118" s="63"/>
      <c r="AJR118" s="63"/>
      <c r="AJS118" s="63"/>
      <c r="AJT118" s="63"/>
      <c r="AJU118" s="63"/>
      <c r="AJV118" s="63"/>
      <c r="AJW118" s="63"/>
      <c r="AJX118" s="63"/>
      <c r="AJY118" s="63"/>
      <c r="AJZ118" s="63"/>
      <c r="AKA118" s="63"/>
      <c r="AKB118" s="63"/>
      <c r="AKC118" s="63"/>
      <c r="AKD118" s="63"/>
      <c r="AKE118" s="63"/>
      <c r="AKF118" s="63"/>
      <c r="AKG118" s="63"/>
      <c r="AKH118" s="63"/>
      <c r="AKI118" s="63"/>
      <c r="AKJ118" s="63"/>
      <c r="AKK118" s="63"/>
      <c r="AKL118" s="63"/>
      <c r="AKM118" s="63"/>
      <c r="AKN118" s="63"/>
      <c r="AKO118" s="63"/>
      <c r="AKP118" s="63"/>
      <c r="AKQ118" s="63"/>
      <c r="AKR118" s="63"/>
      <c r="AKS118" s="63"/>
      <c r="AKT118" s="63"/>
      <c r="AKU118" s="63"/>
      <c r="AKV118" s="63"/>
      <c r="AKW118" s="63"/>
      <c r="AKX118" s="63"/>
      <c r="AKY118" s="63"/>
      <c r="AKZ118" s="63"/>
      <c r="ALA118" s="63"/>
      <c r="ALB118" s="63"/>
      <c r="ALC118" s="63"/>
      <c r="ALD118" s="63"/>
      <c r="ALE118" s="63"/>
      <c r="ALF118" s="63"/>
      <c r="ALG118" s="63"/>
      <c r="ALH118" s="63"/>
      <c r="ALI118" s="63"/>
      <c r="ALJ118" s="63"/>
      <c r="ALK118" s="63"/>
      <c r="ALL118" s="63"/>
      <c r="ALM118" s="63"/>
      <c r="ALN118" s="63"/>
      <c r="ALO118" s="63"/>
      <c r="ALP118" s="63"/>
      <c r="ALQ118" s="63"/>
      <c r="ALR118" s="63"/>
      <c r="ALS118" s="63"/>
      <c r="ALT118" s="63"/>
      <c r="ALU118" s="63"/>
      <c r="ALV118" s="63"/>
      <c r="ALW118" s="63"/>
      <c r="ALX118" s="63"/>
      <c r="ALY118" s="63"/>
      <c r="ALZ118" s="63"/>
      <c r="AMA118" s="63"/>
      <c r="AMB118" s="63"/>
      <c r="AMC118" s="63"/>
      <c r="AMD118" s="63"/>
      <c r="AME118" s="63"/>
      <c r="AMF118" s="63"/>
      <c r="AMG118" s="63"/>
      <c r="AMH118" s="63"/>
      <c r="AMI118" s="63"/>
      <c r="AMJ118" s="63"/>
      <c r="AMK118" s="63"/>
      <c r="AML118" s="63"/>
      <c r="AMM118" s="63"/>
      <c r="AMN118" s="63"/>
      <c r="AMO118" s="63"/>
      <c r="AMP118" s="63"/>
      <c r="AMQ118" s="63"/>
      <c r="AMR118" s="63"/>
      <c r="AMS118" s="63"/>
      <c r="AMT118" s="63"/>
      <c r="AMU118" s="63"/>
      <c r="AMV118" s="63"/>
      <c r="AMW118" s="63"/>
      <c r="AMX118" s="63"/>
      <c r="AMY118" s="63"/>
      <c r="AMZ118" s="63"/>
      <c r="ANA118" s="63"/>
      <c r="ANB118" s="63"/>
      <c r="ANC118" s="63"/>
      <c r="AND118" s="63"/>
      <c r="ANE118" s="63"/>
      <c r="ANF118" s="63"/>
      <c r="ANG118" s="63"/>
      <c r="ANH118" s="63"/>
      <c r="ANI118" s="63"/>
      <c r="ANJ118" s="63"/>
      <c r="ANK118" s="63"/>
      <c r="ANL118" s="63"/>
      <c r="ANM118" s="63"/>
      <c r="ANN118" s="63"/>
      <c r="ANO118" s="63"/>
      <c r="ANP118" s="63"/>
      <c r="ANQ118" s="63"/>
      <c r="ANR118" s="63"/>
      <c r="ANS118" s="63"/>
      <c r="ANT118" s="63"/>
      <c r="ANU118" s="63"/>
      <c r="ANV118" s="63"/>
      <c r="ANW118" s="63"/>
      <c r="ANX118" s="63"/>
      <c r="ANY118" s="63"/>
      <c r="ANZ118" s="63"/>
      <c r="AOA118" s="63"/>
      <c r="AOB118" s="63"/>
      <c r="AOC118" s="63"/>
      <c r="AOD118" s="63"/>
      <c r="AOE118" s="63"/>
      <c r="AOF118" s="63"/>
      <c r="AOG118" s="63"/>
      <c r="AOH118" s="63"/>
      <c r="AOI118" s="63"/>
      <c r="AOJ118" s="63"/>
      <c r="AOK118" s="63"/>
      <c r="AOL118" s="63"/>
      <c r="AOM118" s="63"/>
      <c r="AON118" s="63"/>
      <c r="AOO118" s="63"/>
      <c r="AOP118" s="63"/>
      <c r="AOQ118" s="63"/>
      <c r="AOR118" s="63"/>
      <c r="AOS118" s="63"/>
      <c r="AOT118" s="63"/>
      <c r="AOU118" s="63"/>
      <c r="AOV118" s="63"/>
      <c r="AOW118" s="63"/>
      <c r="AOX118" s="63"/>
      <c r="AOY118" s="63"/>
      <c r="AOZ118" s="63"/>
      <c r="APA118" s="63"/>
      <c r="APB118" s="63"/>
      <c r="APC118" s="63"/>
      <c r="APD118" s="63"/>
      <c r="APE118" s="63"/>
      <c r="APF118" s="63"/>
      <c r="APG118" s="63"/>
      <c r="APH118" s="63"/>
      <c r="API118" s="63"/>
      <c r="APJ118" s="63"/>
      <c r="APK118" s="63"/>
      <c r="APL118" s="63"/>
      <c r="APM118" s="63"/>
      <c r="APN118" s="63"/>
      <c r="APO118" s="63"/>
      <c r="APP118" s="63"/>
      <c r="APQ118" s="63"/>
      <c r="APR118" s="63"/>
      <c r="APS118" s="63"/>
      <c r="APT118" s="63"/>
      <c r="APU118" s="63"/>
      <c r="APV118" s="63"/>
      <c r="APW118" s="63"/>
      <c r="APX118" s="63"/>
      <c r="APY118" s="63"/>
      <c r="APZ118" s="63"/>
      <c r="AQA118" s="63"/>
      <c r="AQB118" s="63"/>
      <c r="AQC118" s="63"/>
      <c r="AQD118" s="63"/>
      <c r="AQE118" s="63"/>
      <c r="AQF118" s="63"/>
      <c r="AQG118" s="63"/>
      <c r="AQH118" s="63"/>
      <c r="AQI118" s="63"/>
      <c r="AQJ118" s="63"/>
      <c r="AQK118" s="63"/>
      <c r="AQL118" s="63"/>
      <c r="AQM118" s="63"/>
      <c r="AQN118" s="63"/>
      <c r="AQO118" s="63"/>
      <c r="AQP118" s="63"/>
      <c r="AQQ118" s="63"/>
      <c r="AQR118" s="63"/>
      <c r="AQS118" s="63"/>
      <c r="AQT118" s="63"/>
      <c r="AQU118" s="63"/>
      <c r="AQV118" s="63"/>
      <c r="AQW118" s="63"/>
      <c r="AQX118" s="63"/>
      <c r="AQY118" s="63"/>
      <c r="AQZ118" s="63"/>
      <c r="ARA118" s="63"/>
      <c r="ARB118" s="63"/>
      <c r="ARC118" s="63"/>
      <c r="ARD118" s="63"/>
      <c r="ARE118" s="63"/>
      <c r="ARF118" s="63"/>
      <c r="ARG118" s="63"/>
      <c r="ARH118" s="63"/>
      <c r="ARI118" s="63"/>
      <c r="ARJ118" s="63"/>
      <c r="ARK118" s="63"/>
      <c r="ARL118" s="63"/>
      <c r="ARM118" s="63"/>
      <c r="ARN118" s="63"/>
      <c r="ARO118" s="63"/>
      <c r="ARP118" s="63"/>
      <c r="ARQ118" s="63"/>
      <c r="ARR118" s="63"/>
      <c r="ARS118" s="63"/>
      <c r="ART118" s="63"/>
      <c r="ARU118" s="63"/>
      <c r="ARV118" s="63"/>
      <c r="ARW118" s="63"/>
      <c r="ARX118" s="63"/>
      <c r="ARY118" s="63"/>
      <c r="ARZ118" s="63"/>
      <c r="ASA118" s="63"/>
      <c r="ASB118" s="63"/>
      <c r="ASC118" s="63"/>
      <c r="ASD118" s="63"/>
      <c r="ASE118" s="63"/>
      <c r="ASF118" s="63"/>
      <c r="ASG118" s="63"/>
      <c r="ASH118" s="63"/>
      <c r="ASI118" s="63"/>
      <c r="ASJ118" s="63"/>
      <c r="ASK118" s="63"/>
      <c r="ASL118" s="63"/>
      <c r="ASM118" s="63"/>
      <c r="ASN118" s="63"/>
      <c r="ASO118" s="63"/>
      <c r="ASP118" s="63"/>
      <c r="ASQ118" s="63"/>
      <c r="ASR118" s="63"/>
      <c r="ASS118" s="63"/>
      <c r="AST118" s="63"/>
      <c r="ASU118" s="63"/>
      <c r="ASV118" s="63"/>
      <c r="ASW118" s="63"/>
      <c r="ASX118" s="63"/>
      <c r="ASY118" s="63"/>
      <c r="ASZ118" s="63"/>
      <c r="ATA118" s="63"/>
      <c r="ATB118" s="63"/>
      <c r="ATC118" s="63"/>
      <c r="ATD118" s="63"/>
      <c r="ATE118" s="63"/>
      <c r="ATF118" s="63"/>
      <c r="ATG118" s="63"/>
      <c r="ATH118" s="63"/>
      <c r="ATI118" s="63"/>
      <c r="ATJ118" s="63"/>
      <c r="ATK118" s="63"/>
      <c r="ATL118" s="63"/>
      <c r="ATM118" s="63"/>
      <c r="ATN118" s="63"/>
      <c r="ATO118" s="63"/>
      <c r="ATP118" s="63"/>
      <c r="ATQ118" s="63"/>
      <c r="ATR118" s="63"/>
      <c r="ATS118" s="63"/>
      <c r="ATT118" s="63"/>
      <c r="ATU118" s="63"/>
      <c r="ATV118" s="63"/>
      <c r="ATW118" s="63"/>
      <c r="ATX118" s="63"/>
      <c r="ATY118" s="63"/>
      <c r="ATZ118" s="63"/>
      <c r="AUA118" s="63"/>
      <c r="AUB118" s="63"/>
      <c r="AUC118" s="63"/>
      <c r="AUD118" s="63"/>
      <c r="AUE118" s="63"/>
      <c r="AUF118" s="63"/>
      <c r="AUG118" s="63"/>
      <c r="AUH118" s="63"/>
      <c r="AUI118" s="63"/>
      <c r="AUJ118" s="63"/>
      <c r="AUK118" s="63"/>
      <c r="AUL118" s="63"/>
      <c r="AUM118" s="63"/>
      <c r="AUN118" s="63"/>
      <c r="AUO118" s="63"/>
      <c r="AUP118" s="63"/>
      <c r="AUQ118" s="63"/>
      <c r="AUR118" s="63"/>
      <c r="AUS118" s="63"/>
      <c r="AUT118" s="63"/>
      <c r="AUU118" s="63"/>
      <c r="AUV118" s="63"/>
      <c r="AUW118" s="63"/>
      <c r="AUX118" s="63"/>
      <c r="AUY118" s="63"/>
      <c r="AUZ118" s="63"/>
      <c r="AVA118" s="63"/>
      <c r="AVB118" s="63"/>
      <c r="AVC118" s="63"/>
      <c r="AVD118" s="63"/>
      <c r="AVE118" s="63"/>
      <c r="AVF118" s="63"/>
      <c r="AVG118" s="63"/>
      <c r="AVH118" s="63"/>
      <c r="AVI118" s="63"/>
      <c r="AVJ118" s="63"/>
      <c r="AVK118" s="63"/>
      <c r="AVL118" s="63"/>
      <c r="AVM118" s="63"/>
      <c r="AVN118" s="63"/>
      <c r="AVO118" s="63"/>
      <c r="AVP118" s="63"/>
      <c r="AVQ118" s="63"/>
      <c r="AVR118" s="63"/>
      <c r="AVS118" s="63"/>
      <c r="AVT118" s="63"/>
      <c r="AVU118" s="63"/>
      <c r="AVV118" s="63"/>
      <c r="AVW118" s="63"/>
      <c r="AVX118" s="63"/>
      <c r="AVY118" s="63"/>
      <c r="AVZ118" s="63"/>
      <c r="AWA118" s="63"/>
      <c r="AWB118" s="63"/>
      <c r="AWC118" s="63"/>
      <c r="AWD118" s="63"/>
      <c r="AWE118" s="63"/>
      <c r="AWF118" s="63"/>
      <c r="AWG118" s="63"/>
      <c r="AWH118" s="63"/>
      <c r="AWI118" s="63"/>
      <c r="AWJ118" s="63"/>
      <c r="AWK118" s="63"/>
      <c r="AWL118" s="63"/>
      <c r="AWM118" s="63"/>
      <c r="AWN118" s="63"/>
      <c r="AWO118" s="63"/>
      <c r="AWP118" s="63"/>
      <c r="AWQ118" s="63"/>
      <c r="AWR118" s="63"/>
      <c r="AWS118" s="63"/>
      <c r="AWT118" s="63"/>
      <c r="AWU118" s="63"/>
      <c r="AWV118" s="63"/>
      <c r="AWW118" s="63"/>
      <c r="AWX118" s="63"/>
      <c r="AWY118" s="63"/>
      <c r="AWZ118" s="63"/>
      <c r="AXA118" s="63"/>
      <c r="AXB118" s="63"/>
      <c r="AXC118" s="63"/>
      <c r="AXD118" s="63"/>
      <c r="AXE118" s="63"/>
      <c r="AXF118" s="63"/>
      <c r="AXG118" s="63"/>
      <c r="AXH118" s="63"/>
      <c r="AXI118" s="63"/>
      <c r="AXJ118" s="63"/>
      <c r="AXK118" s="63"/>
      <c r="AXL118" s="63"/>
      <c r="AXM118" s="63"/>
      <c r="AXN118" s="63"/>
      <c r="AXO118" s="63"/>
      <c r="AXP118" s="63"/>
      <c r="AXQ118" s="63"/>
      <c r="AXR118" s="63"/>
      <c r="AXS118" s="63"/>
      <c r="AXT118" s="63"/>
      <c r="AXU118" s="63"/>
      <c r="AXV118" s="63"/>
      <c r="AXW118" s="63"/>
      <c r="AXX118" s="63"/>
      <c r="AXY118" s="63"/>
      <c r="AXZ118" s="63"/>
      <c r="AYA118" s="63"/>
      <c r="AYB118" s="63"/>
      <c r="AYC118" s="63"/>
      <c r="AYD118" s="63"/>
      <c r="AYE118" s="63"/>
      <c r="AYF118" s="63"/>
      <c r="AYG118" s="63"/>
      <c r="AYH118" s="63"/>
      <c r="AYI118" s="63"/>
      <c r="AYJ118" s="63"/>
      <c r="AYK118" s="63"/>
      <c r="AYL118" s="63"/>
      <c r="AYM118" s="63"/>
      <c r="AYN118" s="63"/>
      <c r="AYO118" s="63"/>
      <c r="AYP118" s="63"/>
      <c r="AYQ118" s="63"/>
      <c r="AYR118" s="63"/>
      <c r="AYS118" s="63"/>
      <c r="AYT118" s="63"/>
      <c r="AYU118" s="63"/>
      <c r="AYV118" s="63"/>
      <c r="AYW118" s="63"/>
      <c r="AYX118" s="63"/>
      <c r="AYY118" s="63"/>
      <c r="AYZ118" s="63"/>
      <c r="AZA118" s="63"/>
      <c r="AZB118" s="63"/>
      <c r="AZC118" s="63"/>
      <c r="AZD118" s="63"/>
      <c r="AZE118" s="63"/>
      <c r="AZF118" s="63"/>
      <c r="AZG118" s="63"/>
      <c r="AZH118" s="63"/>
      <c r="AZI118" s="63"/>
      <c r="AZJ118" s="63"/>
      <c r="AZK118" s="63"/>
      <c r="AZL118" s="63"/>
      <c r="AZM118" s="63"/>
      <c r="AZN118" s="63"/>
      <c r="AZO118" s="63"/>
      <c r="AZP118" s="63"/>
      <c r="AZQ118" s="63"/>
      <c r="AZR118" s="63"/>
      <c r="AZS118" s="63"/>
      <c r="AZT118" s="63"/>
      <c r="AZU118" s="63"/>
      <c r="AZV118" s="63"/>
      <c r="AZW118" s="63"/>
      <c r="AZX118" s="63"/>
      <c r="AZY118" s="63"/>
      <c r="AZZ118" s="63"/>
      <c r="BAA118" s="63"/>
      <c r="BAB118" s="63"/>
      <c r="BAC118" s="63"/>
      <c r="BAD118" s="63"/>
      <c r="BAE118" s="63"/>
      <c r="BAF118" s="63"/>
      <c r="BAG118" s="63"/>
      <c r="BAH118" s="63"/>
      <c r="BAI118" s="63"/>
      <c r="BAJ118" s="63"/>
      <c r="BAK118" s="63"/>
      <c r="BAL118" s="63"/>
      <c r="BAM118" s="63"/>
      <c r="BAN118" s="63"/>
      <c r="BAO118" s="63"/>
      <c r="BAP118" s="63"/>
      <c r="BAQ118" s="63"/>
      <c r="BAR118" s="63"/>
      <c r="BAS118" s="63"/>
      <c r="BAT118" s="63"/>
      <c r="BAU118" s="63"/>
      <c r="BAV118" s="63"/>
      <c r="BAW118" s="63"/>
      <c r="BAX118" s="63"/>
      <c r="BAY118" s="63"/>
      <c r="BAZ118" s="63"/>
      <c r="BBA118" s="63"/>
      <c r="BBB118" s="63"/>
      <c r="BBC118" s="63"/>
      <c r="BBD118" s="63"/>
      <c r="BBE118" s="63"/>
      <c r="BBF118" s="63"/>
      <c r="BBG118" s="63"/>
      <c r="BBH118" s="63"/>
      <c r="BBI118" s="63"/>
      <c r="BBJ118" s="63"/>
      <c r="BBK118" s="63"/>
      <c r="BBL118" s="63"/>
      <c r="BBM118" s="63"/>
      <c r="BBN118" s="63"/>
      <c r="BBO118" s="63"/>
      <c r="BBP118" s="63"/>
      <c r="BBQ118" s="63"/>
      <c r="BBR118" s="63"/>
      <c r="BBS118" s="63"/>
      <c r="BBT118" s="63"/>
      <c r="BBU118" s="63"/>
      <c r="BBV118" s="63"/>
      <c r="BBW118" s="63"/>
      <c r="BBX118" s="63"/>
      <c r="BBY118" s="63"/>
      <c r="BBZ118" s="63"/>
      <c r="BCA118" s="63"/>
      <c r="BCB118" s="63"/>
      <c r="BCC118" s="63"/>
      <c r="BCD118" s="63"/>
      <c r="BCE118" s="63"/>
      <c r="BCF118" s="63"/>
      <c r="BCG118" s="63"/>
      <c r="BCH118" s="63"/>
      <c r="BCI118" s="63"/>
      <c r="BCJ118" s="63"/>
      <c r="BCK118" s="63"/>
      <c r="BCL118" s="63"/>
      <c r="BCM118" s="63"/>
      <c r="BCN118" s="63"/>
      <c r="BCO118" s="63"/>
      <c r="BCP118" s="63"/>
      <c r="BCQ118" s="63"/>
      <c r="BCR118" s="63"/>
      <c r="BCS118" s="63"/>
      <c r="BCT118" s="63"/>
      <c r="BCU118" s="63"/>
      <c r="BCV118" s="63"/>
      <c r="BCW118" s="63"/>
      <c r="BCX118" s="63"/>
      <c r="BCY118" s="63"/>
      <c r="BCZ118" s="63"/>
      <c r="BDA118" s="63"/>
      <c r="BDB118" s="63"/>
      <c r="BDC118" s="63"/>
      <c r="BDD118" s="63"/>
      <c r="BDE118" s="63"/>
      <c r="BDF118" s="63"/>
      <c r="BDG118" s="63"/>
      <c r="BDH118" s="63"/>
      <c r="BDI118" s="63"/>
      <c r="BDJ118" s="63"/>
      <c r="BDK118" s="63"/>
      <c r="BDL118" s="63"/>
      <c r="BDM118" s="63"/>
      <c r="BDN118" s="63"/>
      <c r="BDO118" s="63"/>
      <c r="BDP118" s="63"/>
      <c r="BDQ118" s="63"/>
      <c r="BDR118" s="63"/>
      <c r="BDS118" s="63"/>
      <c r="BDT118" s="63"/>
      <c r="BDU118" s="63"/>
      <c r="BDV118" s="63"/>
      <c r="BDW118" s="63"/>
      <c r="BDX118" s="63"/>
      <c r="BDY118" s="63"/>
      <c r="BDZ118" s="63"/>
      <c r="BEA118" s="63"/>
      <c r="BEB118" s="63"/>
      <c r="BEC118" s="63"/>
      <c r="BED118" s="63"/>
      <c r="BEE118" s="63"/>
      <c r="BEF118" s="63"/>
      <c r="BEG118" s="63"/>
      <c r="BEH118" s="63"/>
      <c r="BEI118" s="63"/>
      <c r="BEJ118" s="63"/>
      <c r="BEK118" s="63"/>
      <c r="BEL118" s="63"/>
      <c r="BEM118" s="63"/>
      <c r="BEN118" s="63"/>
      <c r="BEO118" s="63"/>
      <c r="BEP118" s="63"/>
      <c r="BEQ118" s="63"/>
      <c r="BER118" s="63"/>
      <c r="BES118" s="63"/>
      <c r="BET118" s="63"/>
      <c r="BEU118" s="63"/>
      <c r="BEV118" s="63"/>
      <c r="BEW118" s="63"/>
      <c r="BEX118" s="63"/>
      <c r="BEY118" s="63"/>
      <c r="BEZ118" s="63"/>
      <c r="BFA118" s="63"/>
      <c r="BFB118" s="63"/>
      <c r="BFC118" s="63"/>
      <c r="BFD118" s="63"/>
      <c r="BFE118" s="63"/>
      <c r="BFF118" s="63"/>
      <c r="BFG118" s="63"/>
      <c r="BFH118" s="63"/>
      <c r="BFI118" s="63"/>
      <c r="BFJ118" s="63"/>
      <c r="BFK118" s="63"/>
      <c r="BFL118" s="63"/>
      <c r="BFM118" s="63"/>
      <c r="BFN118" s="63"/>
      <c r="BFO118" s="63"/>
      <c r="BFP118" s="63"/>
      <c r="BFQ118" s="63"/>
      <c r="BFR118" s="63"/>
      <c r="BFS118" s="63"/>
      <c r="BFT118" s="63"/>
      <c r="BFU118" s="63"/>
      <c r="BFV118" s="63"/>
      <c r="BFW118" s="63"/>
      <c r="BFX118" s="63"/>
      <c r="BFY118" s="63"/>
      <c r="BFZ118" s="63"/>
      <c r="BGA118" s="63"/>
      <c r="BGB118" s="63"/>
      <c r="BGC118" s="63"/>
      <c r="BGD118" s="63"/>
      <c r="BGE118" s="63"/>
      <c r="BGF118" s="63"/>
      <c r="BGG118" s="63"/>
      <c r="BGH118" s="63"/>
      <c r="BGI118" s="63"/>
      <c r="BGJ118" s="63"/>
      <c r="BGK118" s="63"/>
      <c r="BGL118" s="63"/>
      <c r="BGM118" s="63"/>
      <c r="BGN118" s="63"/>
      <c r="BGO118" s="63"/>
      <c r="BGP118" s="63"/>
      <c r="BGQ118" s="63"/>
      <c r="BGR118" s="63"/>
      <c r="BGS118" s="63"/>
      <c r="BGT118" s="63"/>
      <c r="BGU118" s="63"/>
      <c r="BGV118" s="63"/>
      <c r="BGW118" s="63"/>
      <c r="BGX118" s="63"/>
      <c r="BGY118" s="63"/>
      <c r="BGZ118" s="63"/>
      <c r="BHA118" s="63"/>
      <c r="BHB118" s="63"/>
      <c r="BHC118" s="63"/>
      <c r="BHD118" s="63"/>
      <c r="BHE118" s="63"/>
      <c r="BHF118" s="63"/>
      <c r="BHG118" s="63"/>
      <c r="BHH118" s="63"/>
      <c r="BHI118" s="63"/>
      <c r="BHJ118" s="63"/>
      <c r="BHK118" s="63"/>
      <c r="BHL118" s="63"/>
      <c r="BHM118" s="63"/>
      <c r="BHN118" s="63"/>
      <c r="BHO118" s="63"/>
      <c r="BHP118" s="63"/>
      <c r="BHQ118" s="63"/>
      <c r="BHR118" s="63"/>
      <c r="BHS118" s="63"/>
      <c r="BHT118" s="63"/>
      <c r="BHU118" s="63"/>
      <c r="BHV118" s="63"/>
      <c r="BHW118" s="63"/>
      <c r="BHX118" s="63"/>
      <c r="BHY118" s="63"/>
      <c r="BHZ118" s="63"/>
      <c r="BIA118" s="63"/>
      <c r="BIB118" s="63"/>
      <c r="BIC118" s="63"/>
      <c r="BID118" s="63"/>
      <c r="BIE118" s="63"/>
      <c r="BIF118" s="63"/>
      <c r="BIG118" s="63"/>
      <c r="BIH118" s="63"/>
      <c r="BII118" s="63"/>
      <c r="BIJ118" s="63"/>
      <c r="BIK118" s="63"/>
      <c r="BIL118" s="63"/>
      <c r="BIM118" s="63"/>
      <c r="BIN118" s="63"/>
      <c r="BIO118" s="63"/>
      <c r="BIP118" s="63"/>
      <c r="BIQ118" s="63"/>
      <c r="BIR118" s="63"/>
      <c r="BIS118" s="63"/>
      <c r="BIT118" s="63"/>
      <c r="BIU118" s="63"/>
      <c r="BIV118" s="63"/>
      <c r="BIW118" s="63"/>
      <c r="BIX118" s="63"/>
      <c r="BIY118" s="63"/>
      <c r="BIZ118" s="63"/>
      <c r="BJA118" s="63"/>
      <c r="BJB118" s="63"/>
      <c r="BJC118" s="63"/>
      <c r="BJD118" s="63"/>
      <c r="BJE118" s="63"/>
      <c r="BJF118" s="63"/>
      <c r="BJG118" s="63"/>
      <c r="BJH118" s="63"/>
      <c r="BJI118" s="63"/>
      <c r="BJJ118" s="63"/>
      <c r="BJK118" s="63"/>
      <c r="BJL118" s="63"/>
      <c r="BJM118" s="63"/>
      <c r="BJN118" s="63"/>
      <c r="BJO118" s="63"/>
      <c r="BJP118" s="63"/>
      <c r="BJQ118" s="63"/>
      <c r="BJR118" s="63"/>
      <c r="BJS118" s="63"/>
      <c r="BJT118" s="63"/>
      <c r="BJU118" s="63"/>
      <c r="BJV118" s="63"/>
      <c r="BJW118" s="63"/>
      <c r="BJX118" s="63"/>
      <c r="BJY118" s="63"/>
      <c r="BJZ118" s="63"/>
      <c r="BKA118" s="63"/>
      <c r="BKB118" s="63"/>
      <c r="BKC118" s="63"/>
      <c r="BKD118" s="63"/>
      <c r="BKE118" s="63"/>
      <c r="BKF118" s="63"/>
      <c r="BKG118" s="63"/>
      <c r="BKH118" s="63"/>
      <c r="BKI118" s="63"/>
      <c r="BKJ118" s="63"/>
      <c r="BKK118" s="63"/>
      <c r="BKL118" s="63"/>
      <c r="BKM118" s="63"/>
      <c r="BKN118" s="63"/>
      <c r="BKO118" s="63"/>
      <c r="BKP118" s="63"/>
      <c r="BKQ118" s="63"/>
      <c r="BKR118" s="63"/>
      <c r="BKS118" s="63"/>
      <c r="BKT118" s="63"/>
      <c r="BKU118" s="63"/>
      <c r="BKV118" s="63"/>
      <c r="BKW118" s="63"/>
      <c r="BKX118" s="63"/>
      <c r="BKY118" s="63"/>
      <c r="BKZ118" s="63"/>
      <c r="BLA118" s="63"/>
      <c r="BLB118" s="63"/>
      <c r="BLC118" s="63"/>
      <c r="BLD118" s="63"/>
      <c r="BLE118" s="63"/>
      <c r="BLF118" s="63"/>
      <c r="BLG118" s="63"/>
      <c r="BLH118" s="63"/>
      <c r="BLI118" s="63"/>
      <c r="BLJ118" s="63"/>
      <c r="BLK118" s="63"/>
      <c r="BLL118" s="63"/>
      <c r="BLM118" s="63"/>
      <c r="BLN118" s="63"/>
      <c r="BLO118" s="63"/>
      <c r="BLP118" s="63"/>
      <c r="BLQ118" s="63"/>
      <c r="BLR118" s="63"/>
      <c r="BLS118" s="63"/>
      <c r="BLT118" s="63"/>
      <c r="BLU118" s="63"/>
      <c r="BLV118" s="63"/>
      <c r="BLW118" s="63"/>
      <c r="BLX118" s="63"/>
      <c r="BLY118" s="63"/>
      <c r="BLZ118" s="63"/>
      <c r="BMA118" s="63"/>
      <c r="BMB118" s="63"/>
      <c r="BMC118" s="63"/>
      <c r="BMD118" s="63"/>
      <c r="BME118" s="63"/>
      <c r="BMF118" s="63"/>
      <c r="BMG118" s="63"/>
      <c r="BMH118" s="63"/>
      <c r="BMI118" s="63"/>
      <c r="BMJ118" s="63"/>
      <c r="BMK118" s="63"/>
      <c r="BML118" s="63"/>
      <c r="BMM118" s="63"/>
      <c r="BMN118" s="63"/>
      <c r="BMO118" s="63"/>
      <c r="BMP118" s="63"/>
      <c r="BMQ118" s="63"/>
      <c r="BMR118" s="63"/>
      <c r="BMS118" s="63"/>
      <c r="BMT118" s="63"/>
      <c r="BMU118" s="63"/>
      <c r="BMV118" s="63"/>
      <c r="BMW118" s="63"/>
      <c r="BMX118" s="63"/>
      <c r="BMY118" s="63"/>
      <c r="BMZ118" s="63"/>
      <c r="BNA118" s="63"/>
      <c r="BNB118" s="63"/>
      <c r="BNC118" s="63"/>
      <c r="BND118" s="63"/>
      <c r="BNE118" s="63"/>
      <c r="BNF118" s="63"/>
      <c r="BNG118" s="63"/>
      <c r="BNH118" s="63"/>
      <c r="BNI118" s="63"/>
      <c r="BNJ118" s="63"/>
      <c r="BNK118" s="63"/>
      <c r="BNL118" s="63"/>
      <c r="BNM118" s="63"/>
      <c r="BNN118" s="63"/>
      <c r="BNO118" s="63"/>
      <c r="BNP118" s="63"/>
      <c r="BNQ118" s="63"/>
      <c r="BNR118" s="63"/>
      <c r="BNS118" s="63"/>
      <c r="BNT118" s="63"/>
      <c r="BNU118" s="63"/>
      <c r="BNV118" s="63"/>
      <c r="BNW118" s="63"/>
      <c r="BNX118" s="63"/>
      <c r="BNY118" s="63"/>
      <c r="BNZ118" s="63"/>
      <c r="BOA118" s="63"/>
      <c r="BOB118" s="63"/>
      <c r="BOC118" s="63"/>
      <c r="BOD118" s="63"/>
      <c r="BOE118" s="63"/>
      <c r="BOF118" s="63"/>
      <c r="BOG118" s="63"/>
      <c r="BOH118" s="63"/>
      <c r="BOI118" s="63"/>
      <c r="BOJ118" s="63"/>
      <c r="BOK118" s="63"/>
      <c r="BOL118" s="63"/>
      <c r="BOM118" s="63"/>
      <c r="BON118" s="63"/>
      <c r="BOO118" s="63"/>
      <c r="BOP118" s="63"/>
      <c r="BOQ118" s="63"/>
      <c r="BOR118" s="63"/>
      <c r="BOS118" s="63"/>
      <c r="BOT118" s="63"/>
      <c r="BOU118" s="63"/>
      <c r="BOV118" s="63"/>
      <c r="BOW118" s="63"/>
      <c r="BOX118" s="63"/>
      <c r="BOY118" s="63"/>
      <c r="BOZ118" s="63"/>
      <c r="BPA118" s="63"/>
      <c r="BPB118" s="63"/>
      <c r="BPC118" s="63"/>
      <c r="BPD118" s="63"/>
      <c r="BPE118" s="63"/>
      <c r="BPF118" s="63"/>
      <c r="BPG118" s="63"/>
      <c r="BPH118" s="63"/>
      <c r="BPI118" s="63"/>
      <c r="BPJ118" s="63"/>
      <c r="BPK118" s="63"/>
      <c r="BPL118" s="63"/>
      <c r="BPM118" s="63"/>
      <c r="BPN118" s="63"/>
      <c r="BPO118" s="63"/>
      <c r="BPP118" s="63"/>
      <c r="BPQ118" s="63"/>
      <c r="BPR118" s="63"/>
      <c r="BPS118" s="63"/>
      <c r="BPT118" s="63"/>
      <c r="BPU118" s="63"/>
      <c r="BPV118" s="63"/>
      <c r="BPW118" s="63"/>
      <c r="BPX118" s="63"/>
      <c r="BPY118" s="63"/>
      <c r="BPZ118" s="63"/>
      <c r="BQA118" s="63"/>
      <c r="BQB118" s="63"/>
      <c r="BQC118" s="63"/>
      <c r="BQD118" s="63"/>
      <c r="BQE118" s="63"/>
      <c r="BQF118" s="63"/>
      <c r="BQG118" s="63"/>
      <c r="BQH118" s="63"/>
      <c r="BQI118" s="63"/>
      <c r="BQJ118" s="63"/>
      <c r="BQK118" s="63"/>
      <c r="BQL118" s="63"/>
      <c r="BQM118" s="63"/>
      <c r="BQN118" s="63"/>
      <c r="BQO118" s="63"/>
      <c r="BQP118" s="63"/>
      <c r="BQQ118" s="63"/>
      <c r="BQR118" s="63"/>
      <c r="BQS118" s="63"/>
      <c r="BQT118" s="63"/>
      <c r="BQU118" s="63"/>
      <c r="BQV118" s="63"/>
      <c r="BQW118" s="63"/>
      <c r="BQX118" s="63"/>
      <c r="BQY118" s="63"/>
      <c r="BQZ118" s="63"/>
      <c r="BRA118" s="63"/>
      <c r="BRB118" s="63"/>
      <c r="BRC118" s="63"/>
      <c r="BRD118" s="63"/>
      <c r="BRE118" s="63"/>
      <c r="BRF118" s="63"/>
      <c r="BRG118" s="63"/>
      <c r="BRH118" s="63"/>
      <c r="BRI118" s="63"/>
      <c r="BRJ118" s="63"/>
      <c r="BRK118" s="63"/>
      <c r="BRL118" s="63"/>
      <c r="BRM118" s="63"/>
      <c r="BRN118" s="63"/>
      <c r="BRO118" s="63"/>
      <c r="BRP118" s="63"/>
      <c r="BRQ118" s="63"/>
      <c r="BRR118" s="63"/>
      <c r="BRS118" s="63"/>
      <c r="BRT118" s="63"/>
      <c r="BRU118" s="63"/>
      <c r="BRV118" s="63"/>
      <c r="BRW118" s="63"/>
      <c r="BRX118" s="63"/>
      <c r="BRY118" s="63"/>
      <c r="BRZ118" s="63"/>
      <c r="BSA118" s="63"/>
      <c r="BSB118" s="63"/>
      <c r="BSC118" s="63"/>
      <c r="BSD118" s="63"/>
      <c r="BSE118" s="63"/>
      <c r="BSF118" s="63"/>
      <c r="BSG118" s="63"/>
      <c r="BSH118" s="63"/>
      <c r="BSI118" s="63"/>
      <c r="BSJ118" s="63"/>
      <c r="BSK118" s="63"/>
      <c r="BSL118" s="63"/>
      <c r="BSM118" s="63"/>
      <c r="BSN118" s="63"/>
      <c r="BSO118" s="63"/>
      <c r="BSP118" s="63"/>
      <c r="BSQ118" s="63"/>
      <c r="BSR118" s="63"/>
      <c r="BSS118" s="63"/>
      <c r="BST118" s="63"/>
      <c r="BSU118" s="63"/>
      <c r="BSV118" s="63"/>
      <c r="BSW118" s="63"/>
      <c r="BSX118" s="63"/>
      <c r="BSY118" s="63"/>
      <c r="BSZ118" s="63"/>
      <c r="BTA118" s="63"/>
      <c r="BTB118" s="63"/>
      <c r="BTC118" s="63"/>
      <c r="BTD118" s="63"/>
      <c r="BTE118" s="63"/>
      <c r="BTF118" s="63"/>
      <c r="BTG118" s="63"/>
      <c r="BTH118" s="63"/>
      <c r="BTI118" s="63"/>
      <c r="BTJ118" s="63"/>
      <c r="BTK118" s="63"/>
      <c r="BTL118" s="63"/>
      <c r="BTM118" s="63"/>
      <c r="BTN118" s="63"/>
      <c r="BTO118" s="63"/>
      <c r="BTP118" s="63"/>
      <c r="BTQ118" s="63"/>
      <c r="BTR118" s="63"/>
      <c r="BTS118" s="63"/>
      <c r="BTT118" s="63"/>
      <c r="BTU118" s="63"/>
      <c r="BTV118" s="63"/>
      <c r="BTW118" s="63"/>
      <c r="BTX118" s="63"/>
      <c r="BTY118" s="63"/>
      <c r="BTZ118" s="63"/>
      <c r="BUA118" s="63"/>
      <c r="BUB118" s="63"/>
      <c r="BUC118" s="63"/>
      <c r="BUD118" s="63"/>
      <c r="BUE118" s="63"/>
      <c r="BUF118" s="63"/>
      <c r="BUG118" s="63"/>
      <c r="BUH118" s="63"/>
      <c r="BUI118" s="63"/>
      <c r="BUJ118" s="63"/>
      <c r="BUK118" s="63"/>
      <c r="BUL118" s="63"/>
      <c r="BUM118" s="63"/>
      <c r="BUN118" s="63"/>
      <c r="BUO118" s="63"/>
      <c r="BUP118" s="63"/>
      <c r="BUQ118" s="63"/>
      <c r="BUR118" s="63"/>
      <c r="BUS118" s="63"/>
      <c r="BUT118" s="63"/>
      <c r="BUU118" s="63"/>
      <c r="BUV118" s="63"/>
      <c r="BUW118" s="63"/>
      <c r="BUX118" s="63"/>
      <c r="BUY118" s="63"/>
      <c r="BUZ118" s="63"/>
      <c r="BVA118" s="63"/>
      <c r="BVB118" s="63"/>
      <c r="BVC118" s="63"/>
      <c r="BVD118" s="63"/>
      <c r="BVE118" s="63"/>
      <c r="BVF118" s="63"/>
      <c r="BVG118" s="63"/>
      <c r="BVH118" s="63"/>
      <c r="BVI118" s="63"/>
      <c r="BVJ118" s="63"/>
      <c r="BVK118" s="63"/>
      <c r="BVL118" s="63"/>
      <c r="BVM118" s="63"/>
      <c r="BVN118" s="63"/>
      <c r="BVO118" s="63"/>
      <c r="BVP118" s="63"/>
      <c r="BVQ118" s="63"/>
      <c r="BVR118" s="63"/>
      <c r="BVS118" s="63"/>
      <c r="BVT118" s="63"/>
      <c r="BVU118" s="63"/>
      <c r="BVV118" s="63"/>
      <c r="BVW118" s="63"/>
      <c r="BVX118" s="63"/>
      <c r="BVY118" s="63"/>
      <c r="BVZ118" s="63"/>
      <c r="BWA118" s="63"/>
      <c r="BWB118" s="63"/>
      <c r="BWC118" s="63"/>
      <c r="BWD118" s="63"/>
      <c r="BWE118" s="63"/>
      <c r="BWF118" s="63"/>
      <c r="BWG118" s="63"/>
      <c r="BWH118" s="63"/>
      <c r="BWI118" s="63"/>
      <c r="BWJ118" s="63"/>
      <c r="BWK118" s="63"/>
      <c r="BWL118" s="63"/>
      <c r="BWM118" s="63"/>
      <c r="BWN118" s="63"/>
      <c r="BWO118" s="63"/>
      <c r="BWP118" s="63"/>
      <c r="BWQ118" s="63"/>
      <c r="BWR118" s="63"/>
      <c r="BWS118" s="63"/>
      <c r="BWT118" s="63"/>
      <c r="BWU118" s="63"/>
      <c r="BWV118" s="63"/>
      <c r="BWW118" s="63"/>
      <c r="BWX118" s="63"/>
      <c r="BWY118" s="63"/>
      <c r="BWZ118" s="63"/>
      <c r="BXA118" s="63"/>
      <c r="BXB118" s="63"/>
      <c r="BXC118" s="63"/>
      <c r="BXD118" s="63"/>
      <c r="BXE118" s="63"/>
      <c r="BXF118" s="63"/>
      <c r="BXG118" s="63"/>
      <c r="BXH118" s="63"/>
      <c r="BXI118" s="63"/>
      <c r="BXJ118" s="63"/>
      <c r="BXK118" s="63"/>
      <c r="BXL118" s="63"/>
      <c r="BXM118" s="63"/>
      <c r="BXN118" s="63"/>
      <c r="BXO118" s="63"/>
      <c r="BXP118" s="63"/>
      <c r="BXQ118" s="63"/>
      <c r="BXR118" s="63"/>
      <c r="BXS118" s="63"/>
      <c r="BXT118" s="63"/>
      <c r="BXU118" s="63"/>
      <c r="BXV118" s="63"/>
      <c r="BXW118" s="63"/>
      <c r="BXX118" s="63"/>
      <c r="BXY118" s="63"/>
      <c r="BXZ118" s="63"/>
      <c r="BYA118" s="63"/>
      <c r="BYB118" s="63"/>
      <c r="BYC118" s="63"/>
      <c r="BYD118" s="63"/>
      <c r="BYE118" s="63"/>
      <c r="BYF118" s="63"/>
      <c r="BYG118" s="63"/>
      <c r="BYH118" s="63"/>
      <c r="BYI118" s="63"/>
      <c r="BYJ118" s="63"/>
      <c r="BYK118" s="63"/>
      <c r="BYL118" s="63"/>
      <c r="BYM118" s="63"/>
      <c r="BYN118" s="63"/>
      <c r="BYO118" s="63"/>
      <c r="BYP118" s="63"/>
      <c r="BYQ118" s="63"/>
      <c r="BYR118" s="63"/>
      <c r="BYS118" s="63"/>
      <c r="BYT118" s="63"/>
      <c r="BYU118" s="63"/>
      <c r="BYV118" s="63"/>
      <c r="BYW118" s="63"/>
      <c r="BYX118" s="63"/>
      <c r="BYY118" s="63"/>
      <c r="BYZ118" s="63"/>
      <c r="BZA118" s="63"/>
      <c r="BZB118" s="63"/>
      <c r="BZC118" s="63"/>
      <c r="BZD118" s="63"/>
      <c r="BZE118" s="63"/>
      <c r="BZF118" s="63"/>
      <c r="BZG118" s="63"/>
      <c r="BZH118" s="63"/>
      <c r="BZI118" s="63"/>
      <c r="BZJ118" s="63"/>
      <c r="BZK118" s="63"/>
      <c r="BZL118" s="63"/>
      <c r="BZM118" s="63"/>
      <c r="BZN118" s="63"/>
      <c r="BZO118" s="63"/>
      <c r="BZP118" s="63"/>
      <c r="BZQ118" s="63"/>
      <c r="BZR118" s="63"/>
      <c r="BZS118" s="63"/>
      <c r="BZT118" s="63"/>
      <c r="BZU118" s="63"/>
      <c r="BZV118" s="63"/>
      <c r="BZW118" s="63"/>
      <c r="BZX118" s="63"/>
      <c r="BZY118" s="63"/>
      <c r="BZZ118" s="63"/>
      <c r="CAA118" s="63"/>
      <c r="CAB118" s="63"/>
      <c r="CAC118" s="63"/>
      <c r="CAD118" s="63"/>
      <c r="CAE118" s="63"/>
      <c r="CAF118" s="63"/>
      <c r="CAG118" s="63"/>
      <c r="CAH118" s="63"/>
      <c r="CAI118" s="63"/>
      <c r="CAJ118" s="63"/>
      <c r="CAK118" s="63"/>
      <c r="CAL118" s="63"/>
      <c r="CAM118" s="63"/>
      <c r="CAN118" s="63"/>
      <c r="CAO118" s="63"/>
      <c r="CAP118" s="63"/>
      <c r="CAQ118" s="63"/>
      <c r="CAR118" s="63"/>
      <c r="CAS118" s="63"/>
      <c r="CAT118" s="63"/>
      <c r="CAU118" s="63"/>
      <c r="CAV118" s="63"/>
      <c r="CAW118" s="63"/>
      <c r="CAX118" s="63"/>
      <c r="CAY118" s="63"/>
      <c r="CAZ118" s="63"/>
      <c r="CBA118" s="63"/>
      <c r="CBB118" s="63"/>
      <c r="CBC118" s="63"/>
      <c r="CBD118" s="63"/>
      <c r="CBE118" s="63"/>
      <c r="CBF118" s="63"/>
      <c r="CBG118" s="63"/>
      <c r="CBH118" s="63"/>
      <c r="CBI118" s="63"/>
      <c r="CBJ118" s="63"/>
      <c r="CBK118" s="63"/>
      <c r="CBL118" s="63"/>
      <c r="CBM118" s="63"/>
      <c r="CBN118" s="63"/>
      <c r="CBO118" s="63"/>
      <c r="CBP118" s="63"/>
      <c r="CBQ118" s="63"/>
      <c r="CBR118" s="63"/>
      <c r="CBS118" s="63"/>
      <c r="CBT118" s="63"/>
      <c r="CBU118" s="63"/>
      <c r="CBV118" s="63"/>
      <c r="CBW118" s="63"/>
      <c r="CBX118" s="63"/>
      <c r="CBY118" s="63"/>
      <c r="CBZ118" s="63"/>
      <c r="CCA118" s="63"/>
      <c r="CCB118" s="63"/>
      <c r="CCC118" s="63"/>
      <c r="CCD118" s="63"/>
      <c r="CCE118" s="63"/>
      <c r="CCF118" s="63"/>
      <c r="CCG118" s="63"/>
      <c r="CCH118" s="63"/>
      <c r="CCI118" s="63"/>
      <c r="CCJ118" s="63"/>
      <c r="CCK118" s="63"/>
      <c r="CCL118" s="63"/>
      <c r="CCM118" s="63"/>
      <c r="CCN118" s="63"/>
      <c r="CCO118" s="63"/>
      <c r="CCP118" s="63"/>
      <c r="CCQ118" s="63"/>
      <c r="CCR118" s="63"/>
      <c r="CCS118" s="63"/>
      <c r="CCT118" s="63"/>
      <c r="CCU118" s="63"/>
      <c r="CCV118" s="63"/>
      <c r="CCW118" s="63"/>
      <c r="CCX118" s="63"/>
      <c r="CCY118" s="63"/>
      <c r="CCZ118" s="63"/>
      <c r="CDA118" s="63"/>
      <c r="CDB118" s="63"/>
      <c r="CDC118" s="63"/>
      <c r="CDD118" s="63"/>
      <c r="CDE118" s="63"/>
      <c r="CDF118" s="63"/>
      <c r="CDG118" s="63"/>
      <c r="CDH118" s="63"/>
      <c r="CDI118" s="63"/>
      <c r="CDJ118" s="63"/>
      <c r="CDK118" s="63"/>
      <c r="CDL118" s="63"/>
      <c r="CDM118" s="63"/>
      <c r="CDN118" s="63"/>
      <c r="CDO118" s="63"/>
      <c r="CDP118" s="63"/>
      <c r="CDQ118" s="63"/>
      <c r="CDR118" s="63"/>
      <c r="CDS118" s="63"/>
      <c r="CDT118" s="63"/>
      <c r="CDU118" s="63"/>
      <c r="CDV118" s="63"/>
      <c r="CDW118" s="63"/>
      <c r="CDX118" s="63"/>
      <c r="CDY118" s="63"/>
      <c r="CDZ118" s="63"/>
      <c r="CEA118" s="63"/>
      <c r="CEB118" s="63"/>
      <c r="CEC118" s="63"/>
      <c r="CED118" s="63"/>
      <c r="CEE118" s="63"/>
      <c r="CEF118" s="63"/>
      <c r="CEG118" s="63"/>
      <c r="CEH118" s="63"/>
      <c r="CEI118" s="63"/>
      <c r="CEJ118" s="63"/>
      <c r="CEK118" s="63"/>
      <c r="CEL118" s="63"/>
      <c r="CEM118" s="63"/>
      <c r="CEN118" s="63"/>
      <c r="CEO118" s="63"/>
      <c r="CEP118" s="63"/>
      <c r="CEQ118" s="63"/>
      <c r="CER118" s="63"/>
      <c r="CES118" s="63"/>
      <c r="CET118" s="63"/>
      <c r="CEU118" s="63"/>
      <c r="CEV118" s="63"/>
      <c r="CEW118" s="63"/>
      <c r="CEX118" s="63"/>
      <c r="CEY118" s="63"/>
      <c r="CEZ118" s="63"/>
      <c r="CFA118" s="63"/>
      <c r="CFB118" s="63"/>
      <c r="CFC118" s="63"/>
      <c r="CFD118" s="63"/>
      <c r="CFE118" s="63"/>
      <c r="CFF118" s="63"/>
      <c r="CFG118" s="63"/>
      <c r="CFH118" s="63"/>
      <c r="CFI118" s="63"/>
      <c r="CFJ118" s="63"/>
      <c r="CFK118" s="63"/>
      <c r="CFL118" s="63"/>
      <c r="CFM118" s="63"/>
      <c r="CFN118" s="63"/>
      <c r="CFO118" s="63"/>
      <c r="CFP118" s="63"/>
      <c r="CFQ118" s="63"/>
      <c r="CFR118" s="63"/>
      <c r="CFS118" s="63"/>
      <c r="CFT118" s="63"/>
      <c r="CFU118" s="63"/>
      <c r="CFV118" s="63"/>
      <c r="CFW118" s="63"/>
      <c r="CFX118" s="63"/>
      <c r="CFY118" s="63"/>
      <c r="CFZ118" s="63"/>
      <c r="CGA118" s="63"/>
      <c r="CGB118" s="63"/>
      <c r="CGC118" s="63"/>
      <c r="CGD118" s="63"/>
      <c r="CGE118" s="63"/>
      <c r="CGF118" s="63"/>
      <c r="CGG118" s="63"/>
      <c r="CGH118" s="63"/>
      <c r="CGI118" s="63"/>
      <c r="CGJ118" s="63"/>
      <c r="CGK118" s="63"/>
      <c r="CGL118" s="63"/>
      <c r="CGM118" s="63"/>
      <c r="CGN118" s="63"/>
      <c r="CGO118" s="63"/>
      <c r="CGP118" s="63"/>
      <c r="CGQ118" s="63"/>
      <c r="CGR118" s="63"/>
      <c r="CGS118" s="63"/>
      <c r="CGT118" s="63"/>
      <c r="CGU118" s="63"/>
      <c r="CGV118" s="63"/>
      <c r="CGW118" s="63"/>
      <c r="CGX118" s="63"/>
      <c r="CGY118" s="63"/>
      <c r="CGZ118" s="63"/>
      <c r="CHA118" s="63"/>
      <c r="CHB118" s="63"/>
      <c r="CHC118" s="63"/>
      <c r="CHD118" s="63"/>
      <c r="CHE118" s="63"/>
      <c r="CHF118" s="63"/>
      <c r="CHG118" s="63"/>
      <c r="CHH118" s="63"/>
      <c r="CHI118" s="63"/>
      <c r="CHJ118" s="63"/>
      <c r="CHK118" s="63"/>
      <c r="CHL118" s="63"/>
      <c r="CHM118" s="63"/>
      <c r="CHN118" s="63"/>
      <c r="CHO118" s="63"/>
      <c r="CHP118" s="63"/>
      <c r="CHQ118" s="63"/>
      <c r="CHR118" s="63"/>
      <c r="CHS118" s="63"/>
      <c r="CHT118" s="63"/>
      <c r="CHU118" s="63"/>
      <c r="CHV118" s="63"/>
      <c r="CHW118" s="63"/>
      <c r="CHX118" s="63"/>
      <c r="CHY118" s="63"/>
      <c r="CHZ118" s="63"/>
      <c r="CIA118" s="63"/>
      <c r="CIB118" s="63"/>
      <c r="CIC118" s="63"/>
      <c r="CID118" s="63"/>
      <c r="CIE118" s="63"/>
      <c r="CIF118" s="63"/>
      <c r="CIG118" s="63"/>
      <c r="CIH118" s="63"/>
      <c r="CII118" s="63"/>
      <c r="CIJ118" s="63"/>
      <c r="CIK118" s="63"/>
      <c r="CIL118" s="63"/>
      <c r="CIM118" s="63"/>
      <c r="CIN118" s="63"/>
      <c r="CIO118" s="63"/>
      <c r="CIP118" s="63"/>
      <c r="CIQ118" s="63"/>
      <c r="CIR118" s="63"/>
      <c r="CIS118" s="63"/>
      <c r="CIT118" s="63"/>
      <c r="CIU118" s="63"/>
      <c r="CIV118" s="63"/>
      <c r="CIW118" s="63"/>
      <c r="CIX118" s="63"/>
      <c r="CIY118" s="63"/>
      <c r="CIZ118" s="63"/>
      <c r="CJA118" s="63"/>
      <c r="CJB118" s="63"/>
      <c r="CJC118" s="63"/>
      <c r="CJD118" s="63"/>
      <c r="CJE118" s="63"/>
      <c r="CJF118" s="63"/>
      <c r="CJG118" s="63"/>
      <c r="CJH118" s="63"/>
      <c r="CJI118" s="63"/>
      <c r="CJJ118" s="63"/>
      <c r="CJK118" s="63"/>
      <c r="CJL118" s="63"/>
      <c r="CJM118" s="63"/>
      <c r="CJN118" s="63"/>
      <c r="CJO118" s="63"/>
      <c r="CJP118" s="63"/>
      <c r="CJQ118" s="63"/>
      <c r="CJR118" s="63"/>
      <c r="CJS118" s="63"/>
      <c r="CJT118" s="63"/>
      <c r="CJU118" s="63"/>
      <c r="CJV118" s="63"/>
      <c r="CJW118" s="63"/>
      <c r="CJX118" s="63"/>
      <c r="CJY118" s="63"/>
      <c r="CJZ118" s="63"/>
      <c r="CKA118" s="63"/>
      <c r="CKB118" s="63"/>
      <c r="CKC118" s="63"/>
      <c r="CKD118" s="63"/>
      <c r="CKE118" s="63"/>
      <c r="CKF118" s="63"/>
      <c r="CKG118" s="63"/>
      <c r="CKH118" s="63"/>
      <c r="CKI118" s="63"/>
      <c r="CKJ118" s="63"/>
      <c r="CKK118" s="63"/>
      <c r="CKL118" s="63"/>
      <c r="CKM118" s="63"/>
      <c r="CKN118" s="63"/>
      <c r="CKO118" s="63"/>
      <c r="CKP118" s="63"/>
      <c r="CKQ118" s="63"/>
      <c r="CKR118" s="63"/>
      <c r="CKS118" s="63"/>
      <c r="CKT118" s="63"/>
      <c r="CKU118" s="63"/>
      <c r="CKV118" s="63"/>
      <c r="CKW118" s="63"/>
      <c r="CKX118" s="63"/>
      <c r="CKY118" s="63"/>
      <c r="CKZ118" s="63"/>
      <c r="CLA118" s="63"/>
      <c r="CLB118" s="63"/>
      <c r="CLC118" s="63"/>
      <c r="CLD118" s="63"/>
      <c r="CLE118" s="63"/>
      <c r="CLF118" s="63"/>
      <c r="CLG118" s="63"/>
      <c r="CLH118" s="63"/>
      <c r="CLI118" s="63"/>
      <c r="CLJ118" s="63"/>
      <c r="CLK118" s="63"/>
      <c r="CLL118" s="63"/>
      <c r="CLM118" s="63"/>
      <c r="CLN118" s="63"/>
      <c r="CLO118" s="63"/>
      <c r="CLP118" s="63"/>
      <c r="CLQ118" s="63"/>
      <c r="CLR118" s="63"/>
      <c r="CLS118" s="63"/>
      <c r="CLT118" s="63"/>
      <c r="CLU118" s="63"/>
      <c r="CLV118" s="63"/>
      <c r="CLW118" s="63"/>
      <c r="CLX118" s="63"/>
      <c r="CLY118" s="63"/>
      <c r="CLZ118" s="63"/>
      <c r="CMA118" s="63"/>
      <c r="CMB118" s="63"/>
      <c r="CMC118" s="63"/>
      <c r="CMD118" s="63"/>
      <c r="CME118" s="63"/>
      <c r="CMF118" s="63"/>
      <c r="CMG118" s="63"/>
      <c r="CMH118" s="63"/>
      <c r="CMI118" s="63"/>
      <c r="CMJ118" s="63"/>
      <c r="CMK118" s="63"/>
      <c r="CML118" s="63"/>
      <c r="CMM118" s="63"/>
      <c r="CMN118" s="63"/>
      <c r="CMO118" s="63"/>
      <c r="CMP118" s="63"/>
      <c r="CMQ118" s="63"/>
      <c r="CMR118" s="63"/>
      <c r="CMS118" s="63"/>
      <c r="CMT118" s="63"/>
      <c r="CMU118" s="63"/>
      <c r="CMV118" s="63"/>
      <c r="CMW118" s="63"/>
      <c r="CMX118" s="63"/>
      <c r="CMY118" s="63"/>
      <c r="CMZ118" s="63"/>
      <c r="CNA118" s="63"/>
      <c r="CNB118" s="63"/>
      <c r="CNC118" s="63"/>
      <c r="CND118" s="63"/>
      <c r="CNE118" s="63"/>
      <c r="CNF118" s="63"/>
      <c r="CNG118" s="63"/>
      <c r="CNH118" s="63"/>
      <c r="CNI118" s="63"/>
      <c r="CNJ118" s="63"/>
      <c r="CNK118" s="63"/>
      <c r="CNL118" s="63"/>
      <c r="CNM118" s="63"/>
      <c r="CNN118" s="63"/>
      <c r="CNO118" s="63"/>
      <c r="CNP118" s="63"/>
      <c r="CNQ118" s="63"/>
      <c r="CNR118" s="63"/>
      <c r="CNS118" s="63"/>
      <c r="CNT118" s="63"/>
      <c r="CNU118" s="63"/>
      <c r="CNV118" s="63"/>
      <c r="CNW118" s="63"/>
      <c r="CNX118" s="63"/>
      <c r="CNY118" s="63"/>
      <c r="CNZ118" s="63"/>
      <c r="COA118" s="63"/>
      <c r="COB118" s="63"/>
      <c r="COC118" s="63"/>
      <c r="COD118" s="63"/>
      <c r="COE118" s="63"/>
      <c r="COF118" s="63"/>
      <c r="COG118" s="63"/>
      <c r="COH118" s="63"/>
      <c r="COI118" s="63"/>
      <c r="COJ118" s="63"/>
      <c r="COK118" s="63"/>
      <c r="COL118" s="63"/>
      <c r="COM118" s="63"/>
      <c r="CON118" s="63"/>
      <c r="COO118" s="63"/>
      <c r="COP118" s="63"/>
      <c r="COQ118" s="63"/>
      <c r="COR118" s="63"/>
      <c r="COS118" s="63"/>
      <c r="COT118" s="63"/>
      <c r="COU118" s="63"/>
      <c r="COV118" s="63"/>
      <c r="COW118" s="63"/>
      <c r="COX118" s="63"/>
      <c r="COY118" s="63"/>
      <c r="COZ118" s="63"/>
      <c r="CPA118" s="63"/>
      <c r="CPB118" s="63"/>
      <c r="CPC118" s="63"/>
      <c r="CPD118" s="63"/>
      <c r="CPE118" s="63"/>
      <c r="CPF118" s="63"/>
      <c r="CPG118" s="63"/>
      <c r="CPH118" s="63"/>
      <c r="CPI118" s="63"/>
      <c r="CPJ118" s="63"/>
      <c r="CPK118" s="63"/>
      <c r="CPL118" s="63"/>
      <c r="CPM118" s="63"/>
      <c r="CPN118" s="63"/>
      <c r="CPO118" s="63"/>
      <c r="CPP118" s="63"/>
      <c r="CPQ118" s="63"/>
      <c r="CPR118" s="63"/>
      <c r="CPS118" s="63"/>
      <c r="CPT118" s="63"/>
      <c r="CPU118" s="63"/>
      <c r="CPV118" s="63"/>
      <c r="CPW118" s="63"/>
      <c r="CPX118" s="63"/>
      <c r="CPY118" s="63"/>
      <c r="CPZ118" s="63"/>
      <c r="CQA118" s="63"/>
      <c r="CQB118" s="63"/>
      <c r="CQC118" s="63"/>
      <c r="CQD118" s="63"/>
      <c r="CQE118" s="63"/>
      <c r="CQF118" s="63"/>
      <c r="CQG118" s="63"/>
      <c r="CQH118" s="63"/>
      <c r="CQI118" s="63"/>
      <c r="CQJ118" s="63"/>
      <c r="CQK118" s="63"/>
      <c r="CQL118" s="63"/>
      <c r="CQM118" s="63"/>
      <c r="CQN118" s="63"/>
      <c r="CQO118" s="63"/>
      <c r="CQP118" s="63"/>
      <c r="CQQ118" s="63"/>
      <c r="CQR118" s="63"/>
      <c r="CQS118" s="63"/>
      <c r="CQT118" s="63"/>
      <c r="CQU118" s="63"/>
      <c r="CQV118" s="63"/>
      <c r="CQW118" s="63"/>
      <c r="CQX118" s="63"/>
      <c r="CQY118" s="63"/>
      <c r="CQZ118" s="63"/>
      <c r="CRA118" s="63"/>
      <c r="CRB118" s="63"/>
      <c r="CRC118" s="63"/>
      <c r="CRD118" s="63"/>
      <c r="CRE118" s="63"/>
      <c r="CRF118" s="63"/>
      <c r="CRG118" s="63"/>
      <c r="CRH118" s="63"/>
      <c r="CRI118" s="63"/>
      <c r="CRJ118" s="63"/>
      <c r="CRK118" s="63"/>
      <c r="CRL118" s="63"/>
      <c r="CRM118" s="63"/>
      <c r="CRN118" s="63"/>
      <c r="CRO118" s="63"/>
      <c r="CRP118" s="63"/>
      <c r="CRQ118" s="63"/>
      <c r="CRR118" s="63"/>
      <c r="CRS118" s="63"/>
      <c r="CRT118" s="63"/>
      <c r="CRU118" s="63"/>
      <c r="CRV118" s="63"/>
      <c r="CRW118" s="63"/>
      <c r="CRX118" s="63"/>
      <c r="CRY118" s="63"/>
      <c r="CRZ118" s="63"/>
      <c r="CSA118" s="63"/>
      <c r="CSB118" s="63"/>
      <c r="CSC118" s="63"/>
      <c r="CSD118" s="63"/>
      <c r="CSE118" s="63"/>
      <c r="CSF118" s="63"/>
      <c r="CSG118" s="63"/>
      <c r="CSH118" s="63"/>
      <c r="CSI118" s="63"/>
      <c r="CSJ118" s="63"/>
      <c r="CSK118" s="63"/>
      <c r="CSL118" s="63"/>
      <c r="CSM118" s="63"/>
      <c r="CSN118" s="63"/>
      <c r="CSO118" s="63"/>
      <c r="CSP118" s="63"/>
      <c r="CSQ118" s="63"/>
      <c r="CSR118" s="63"/>
      <c r="CSS118" s="63"/>
      <c r="CST118" s="63"/>
      <c r="CSU118" s="63"/>
      <c r="CSV118" s="63"/>
      <c r="CSW118" s="63"/>
      <c r="CSX118" s="63"/>
      <c r="CSY118" s="63"/>
      <c r="CSZ118" s="63"/>
      <c r="CTA118" s="63"/>
      <c r="CTB118" s="63"/>
      <c r="CTC118" s="63"/>
      <c r="CTD118" s="63"/>
      <c r="CTE118" s="63"/>
      <c r="CTF118" s="63"/>
      <c r="CTG118" s="63"/>
      <c r="CTH118" s="63"/>
      <c r="CTI118" s="63"/>
      <c r="CTJ118" s="63"/>
      <c r="CTK118" s="63"/>
      <c r="CTL118" s="63"/>
      <c r="CTM118" s="63"/>
      <c r="CTN118" s="63"/>
      <c r="CTO118" s="63"/>
      <c r="CTP118" s="63"/>
      <c r="CTQ118" s="63"/>
      <c r="CTR118" s="63"/>
      <c r="CTS118" s="63"/>
      <c r="CTT118" s="63"/>
      <c r="CTU118" s="63"/>
      <c r="CTV118" s="63"/>
      <c r="CTW118" s="63"/>
      <c r="CTX118" s="63"/>
      <c r="CTY118" s="63"/>
      <c r="CTZ118" s="63"/>
      <c r="CUA118" s="63"/>
      <c r="CUB118" s="63"/>
      <c r="CUC118" s="63"/>
      <c r="CUD118" s="63"/>
      <c r="CUE118" s="63"/>
      <c r="CUF118" s="63"/>
      <c r="CUG118" s="63"/>
      <c r="CUH118" s="63"/>
      <c r="CUI118" s="63"/>
      <c r="CUJ118" s="63"/>
      <c r="CUK118" s="63"/>
      <c r="CUL118" s="63"/>
      <c r="CUM118" s="63"/>
      <c r="CUN118" s="63"/>
      <c r="CUO118" s="63"/>
      <c r="CUP118" s="63"/>
      <c r="CUQ118" s="63"/>
      <c r="CUR118" s="63"/>
      <c r="CUS118" s="63"/>
      <c r="CUT118" s="63"/>
      <c r="CUU118" s="63"/>
      <c r="CUV118" s="63"/>
      <c r="CUW118" s="63"/>
      <c r="CUX118" s="63"/>
      <c r="CUY118" s="63"/>
      <c r="CUZ118" s="63"/>
      <c r="CVA118" s="63"/>
      <c r="CVB118" s="63"/>
      <c r="CVC118" s="63"/>
      <c r="CVD118" s="63"/>
      <c r="CVE118" s="63"/>
      <c r="CVF118" s="63"/>
      <c r="CVG118" s="63"/>
      <c r="CVH118" s="63"/>
      <c r="CVI118" s="63"/>
      <c r="CVJ118" s="63"/>
      <c r="CVK118" s="63"/>
      <c r="CVL118" s="63"/>
      <c r="CVM118" s="63"/>
      <c r="CVN118" s="63"/>
      <c r="CVO118" s="63"/>
      <c r="CVP118" s="63"/>
      <c r="CVQ118" s="63"/>
      <c r="CVR118" s="63"/>
      <c r="CVS118" s="63"/>
      <c r="CVT118" s="63"/>
      <c r="CVU118" s="63"/>
      <c r="CVV118" s="63"/>
      <c r="CVW118" s="63"/>
      <c r="CVX118" s="63"/>
      <c r="CVY118" s="63"/>
      <c r="CVZ118" s="63"/>
      <c r="CWA118" s="63"/>
      <c r="CWB118" s="63"/>
      <c r="CWC118" s="63"/>
      <c r="CWD118" s="63"/>
      <c r="CWE118" s="63"/>
      <c r="CWF118" s="63"/>
      <c r="CWG118" s="63"/>
      <c r="CWH118" s="63"/>
      <c r="CWI118" s="63"/>
      <c r="CWJ118" s="63"/>
      <c r="CWK118" s="63"/>
      <c r="CWL118" s="63"/>
      <c r="CWM118" s="63"/>
      <c r="CWN118" s="63"/>
      <c r="CWO118" s="63"/>
      <c r="CWP118" s="63"/>
      <c r="CWQ118" s="63"/>
      <c r="CWR118" s="63"/>
      <c r="CWS118" s="63"/>
      <c r="CWT118" s="63"/>
      <c r="CWU118" s="63"/>
      <c r="CWV118" s="63"/>
      <c r="CWW118" s="63"/>
      <c r="CWX118" s="63"/>
      <c r="CWY118" s="63"/>
      <c r="CWZ118" s="63"/>
      <c r="CXA118" s="63"/>
      <c r="CXB118" s="63"/>
      <c r="CXC118" s="63"/>
      <c r="CXD118" s="63"/>
      <c r="CXE118" s="63"/>
      <c r="CXF118" s="63"/>
      <c r="CXG118" s="63"/>
      <c r="CXH118" s="63"/>
      <c r="CXI118" s="63"/>
      <c r="CXJ118" s="63"/>
      <c r="CXK118" s="63"/>
      <c r="CXL118" s="63"/>
      <c r="CXM118" s="63"/>
      <c r="CXN118" s="63"/>
      <c r="CXO118" s="63"/>
      <c r="CXP118" s="63"/>
      <c r="CXQ118" s="63"/>
      <c r="CXR118" s="63"/>
      <c r="CXS118" s="63"/>
      <c r="CXT118" s="63"/>
      <c r="CXU118" s="63"/>
      <c r="CXV118" s="63"/>
      <c r="CXW118" s="63"/>
      <c r="CXX118" s="63"/>
      <c r="CXY118" s="63"/>
      <c r="CXZ118" s="63"/>
      <c r="CYA118" s="63"/>
      <c r="CYB118" s="63"/>
      <c r="CYC118" s="63"/>
      <c r="CYD118" s="63"/>
      <c r="CYE118" s="63"/>
      <c r="CYF118" s="63"/>
      <c r="CYG118" s="63"/>
      <c r="CYH118" s="63"/>
      <c r="CYI118" s="63"/>
      <c r="CYJ118" s="63"/>
      <c r="CYK118" s="63"/>
      <c r="CYL118" s="63"/>
      <c r="CYM118" s="63"/>
      <c r="CYN118" s="63"/>
      <c r="CYO118" s="63"/>
      <c r="CYP118" s="63"/>
      <c r="CYQ118" s="63"/>
      <c r="CYR118" s="63"/>
      <c r="CYS118" s="63"/>
      <c r="CYT118" s="63"/>
      <c r="CYU118" s="63"/>
      <c r="CYV118" s="63"/>
      <c r="CYW118" s="63"/>
      <c r="CYX118" s="63"/>
      <c r="CYY118" s="63"/>
      <c r="CYZ118" s="63"/>
      <c r="CZA118" s="63"/>
      <c r="CZB118" s="63"/>
      <c r="CZC118" s="63"/>
      <c r="CZD118" s="63"/>
      <c r="CZE118" s="63"/>
      <c r="CZF118" s="63"/>
      <c r="CZG118" s="63"/>
      <c r="CZH118" s="63"/>
      <c r="CZI118" s="63"/>
      <c r="CZJ118" s="63"/>
      <c r="CZK118" s="63"/>
      <c r="CZL118" s="63"/>
      <c r="CZM118" s="63"/>
      <c r="CZN118" s="63"/>
      <c r="CZO118" s="63"/>
      <c r="CZP118" s="63"/>
      <c r="CZQ118" s="63"/>
      <c r="CZR118" s="63"/>
      <c r="CZS118" s="63"/>
      <c r="CZT118" s="63"/>
      <c r="CZU118" s="63"/>
      <c r="CZV118" s="63"/>
      <c r="CZW118" s="63"/>
      <c r="CZX118" s="63"/>
      <c r="CZY118" s="63"/>
      <c r="CZZ118" s="63"/>
      <c r="DAA118" s="63"/>
      <c r="DAB118" s="63"/>
      <c r="DAC118" s="63"/>
      <c r="DAD118" s="63"/>
      <c r="DAE118" s="63"/>
      <c r="DAF118" s="63"/>
      <c r="DAG118" s="63"/>
      <c r="DAH118" s="63"/>
      <c r="DAI118" s="63"/>
      <c r="DAJ118" s="63"/>
      <c r="DAK118" s="63"/>
      <c r="DAL118" s="63"/>
      <c r="DAM118" s="63"/>
      <c r="DAN118" s="63"/>
      <c r="DAO118" s="63"/>
      <c r="DAP118" s="63"/>
      <c r="DAQ118" s="63"/>
      <c r="DAR118" s="63"/>
      <c r="DAS118" s="63"/>
      <c r="DAT118" s="63"/>
      <c r="DAU118" s="63"/>
      <c r="DAV118" s="63"/>
      <c r="DAW118" s="63"/>
      <c r="DAX118" s="63"/>
      <c r="DAY118" s="63"/>
      <c r="DAZ118" s="63"/>
      <c r="DBA118" s="63"/>
      <c r="DBB118" s="63"/>
      <c r="DBC118" s="63"/>
      <c r="DBD118" s="63"/>
      <c r="DBE118" s="63"/>
      <c r="DBF118" s="63"/>
      <c r="DBG118" s="63"/>
      <c r="DBH118" s="63"/>
      <c r="DBI118" s="63"/>
      <c r="DBJ118" s="63"/>
      <c r="DBK118" s="63"/>
      <c r="DBL118" s="63"/>
      <c r="DBM118" s="63"/>
      <c r="DBN118" s="63"/>
      <c r="DBO118" s="63"/>
      <c r="DBP118" s="63"/>
      <c r="DBQ118" s="63"/>
      <c r="DBR118" s="63"/>
      <c r="DBS118" s="63"/>
      <c r="DBT118" s="63"/>
      <c r="DBU118" s="63"/>
      <c r="DBV118" s="63"/>
      <c r="DBW118" s="63"/>
      <c r="DBX118" s="63"/>
      <c r="DBY118" s="63"/>
      <c r="DBZ118" s="63"/>
      <c r="DCA118" s="63"/>
      <c r="DCB118" s="63"/>
      <c r="DCC118" s="63"/>
      <c r="DCD118" s="63"/>
      <c r="DCE118" s="63"/>
      <c r="DCF118" s="63"/>
      <c r="DCG118" s="63"/>
      <c r="DCH118" s="63"/>
      <c r="DCI118" s="63"/>
      <c r="DCJ118" s="63"/>
      <c r="DCK118" s="63"/>
      <c r="DCL118" s="63"/>
      <c r="DCM118" s="63"/>
      <c r="DCN118" s="63"/>
      <c r="DCO118" s="63"/>
      <c r="DCP118" s="63"/>
      <c r="DCQ118" s="63"/>
      <c r="DCR118" s="63"/>
      <c r="DCS118" s="63"/>
      <c r="DCT118" s="63"/>
      <c r="DCU118" s="63"/>
      <c r="DCV118" s="63"/>
      <c r="DCW118" s="63"/>
      <c r="DCX118" s="63"/>
      <c r="DCY118" s="63"/>
      <c r="DCZ118" s="63"/>
      <c r="DDA118" s="63"/>
      <c r="DDB118" s="63"/>
      <c r="DDC118" s="63"/>
      <c r="DDD118" s="63"/>
      <c r="DDE118" s="63"/>
      <c r="DDF118" s="63"/>
      <c r="DDG118" s="63"/>
      <c r="DDH118" s="63"/>
      <c r="DDI118" s="63"/>
      <c r="DDJ118" s="63"/>
      <c r="DDK118" s="63"/>
      <c r="DDL118" s="63"/>
      <c r="DDM118" s="63"/>
      <c r="DDN118" s="63"/>
      <c r="DDO118" s="63"/>
      <c r="DDP118" s="63"/>
      <c r="DDQ118" s="63"/>
      <c r="DDR118" s="63"/>
      <c r="DDS118" s="63"/>
      <c r="DDT118" s="63"/>
      <c r="DDU118" s="63"/>
      <c r="DDV118" s="63"/>
      <c r="DDW118" s="63"/>
      <c r="DDX118" s="63"/>
      <c r="DDY118" s="63"/>
      <c r="DDZ118" s="63"/>
      <c r="DEA118" s="63"/>
      <c r="DEB118" s="63"/>
      <c r="DEC118" s="63"/>
      <c r="DED118" s="63"/>
      <c r="DEE118" s="63"/>
      <c r="DEF118" s="63"/>
      <c r="DEG118" s="63"/>
      <c r="DEH118" s="63"/>
      <c r="DEI118" s="63"/>
      <c r="DEJ118" s="63"/>
      <c r="DEK118" s="63"/>
      <c r="DEL118" s="63"/>
      <c r="DEM118" s="63"/>
      <c r="DEN118" s="63"/>
      <c r="DEO118" s="63"/>
      <c r="DEP118" s="63"/>
      <c r="DEQ118" s="63"/>
      <c r="DER118" s="63"/>
      <c r="DES118" s="63"/>
      <c r="DET118" s="63"/>
      <c r="DEU118" s="63"/>
      <c r="DEV118" s="63"/>
      <c r="DEW118" s="63"/>
      <c r="DEX118" s="63"/>
      <c r="DEY118" s="63"/>
      <c r="DEZ118" s="63"/>
      <c r="DFA118" s="63"/>
      <c r="DFB118" s="63"/>
      <c r="DFC118" s="63"/>
      <c r="DFD118" s="63"/>
      <c r="DFE118" s="63"/>
      <c r="DFF118" s="63"/>
      <c r="DFG118" s="63"/>
      <c r="DFH118" s="63"/>
      <c r="DFI118" s="63"/>
      <c r="DFJ118" s="63"/>
      <c r="DFK118" s="63"/>
      <c r="DFL118" s="63"/>
      <c r="DFM118" s="63"/>
      <c r="DFN118" s="63"/>
      <c r="DFO118" s="63"/>
      <c r="DFP118" s="63"/>
      <c r="DFQ118" s="63"/>
      <c r="DFR118" s="63"/>
      <c r="DFS118" s="63"/>
      <c r="DFT118" s="63"/>
      <c r="DFU118" s="63"/>
      <c r="DFV118" s="63"/>
      <c r="DFW118" s="63"/>
      <c r="DFX118" s="63"/>
      <c r="DFY118" s="63"/>
      <c r="DFZ118" s="63"/>
      <c r="DGA118" s="63"/>
      <c r="DGB118" s="63"/>
      <c r="DGC118" s="63"/>
      <c r="DGD118" s="63"/>
      <c r="DGE118" s="63"/>
      <c r="DGF118" s="63"/>
      <c r="DGG118" s="63"/>
      <c r="DGH118" s="63"/>
      <c r="DGI118" s="63"/>
      <c r="DGJ118" s="63"/>
      <c r="DGK118" s="63"/>
      <c r="DGL118" s="63"/>
      <c r="DGM118" s="63"/>
      <c r="DGN118" s="63"/>
      <c r="DGO118" s="63"/>
      <c r="DGP118" s="63"/>
      <c r="DGQ118" s="63"/>
      <c r="DGR118" s="63"/>
      <c r="DGS118" s="63"/>
      <c r="DGT118" s="63"/>
      <c r="DGU118" s="63"/>
      <c r="DGV118" s="63"/>
      <c r="DGW118" s="63"/>
      <c r="DGX118" s="63"/>
      <c r="DGY118" s="63"/>
      <c r="DGZ118" s="63"/>
      <c r="DHA118" s="63"/>
      <c r="DHB118" s="63"/>
      <c r="DHC118" s="63"/>
      <c r="DHD118" s="63"/>
      <c r="DHE118" s="63"/>
      <c r="DHF118" s="63"/>
      <c r="DHG118" s="63"/>
      <c r="DHH118" s="63"/>
      <c r="DHI118" s="63"/>
      <c r="DHJ118" s="63"/>
      <c r="DHK118" s="63"/>
      <c r="DHL118" s="63"/>
      <c r="DHM118" s="63"/>
      <c r="DHN118" s="63"/>
      <c r="DHO118" s="63"/>
      <c r="DHP118" s="63"/>
      <c r="DHQ118" s="63"/>
      <c r="DHR118" s="63"/>
      <c r="DHS118" s="63"/>
      <c r="DHT118" s="63"/>
      <c r="DHU118" s="63"/>
      <c r="DHV118" s="63"/>
      <c r="DHW118" s="63"/>
      <c r="DHX118" s="63"/>
      <c r="DHY118" s="63"/>
      <c r="DHZ118" s="63"/>
      <c r="DIA118" s="63"/>
      <c r="DIB118" s="63"/>
      <c r="DIC118" s="63"/>
      <c r="DID118" s="63"/>
      <c r="DIE118" s="63"/>
      <c r="DIF118" s="63"/>
      <c r="DIG118" s="63"/>
      <c r="DIH118" s="63"/>
      <c r="DII118" s="63"/>
      <c r="DIJ118" s="63"/>
      <c r="DIK118" s="63"/>
      <c r="DIL118" s="63"/>
      <c r="DIM118" s="63"/>
      <c r="DIN118" s="63"/>
      <c r="DIO118" s="63"/>
      <c r="DIP118" s="63"/>
      <c r="DIQ118" s="63"/>
      <c r="DIR118" s="63"/>
      <c r="DIS118" s="63"/>
      <c r="DIT118" s="63"/>
      <c r="DIU118" s="63"/>
      <c r="DIV118" s="63"/>
      <c r="DIW118" s="63"/>
      <c r="DIX118" s="63"/>
      <c r="DIY118" s="63"/>
      <c r="DIZ118" s="63"/>
      <c r="DJA118" s="63"/>
      <c r="DJB118" s="63"/>
      <c r="DJC118" s="63"/>
      <c r="DJD118" s="63"/>
      <c r="DJE118" s="63"/>
      <c r="DJF118" s="63"/>
      <c r="DJG118" s="63"/>
      <c r="DJH118" s="63"/>
      <c r="DJI118" s="63"/>
      <c r="DJJ118" s="63"/>
      <c r="DJK118" s="63"/>
      <c r="DJL118" s="63"/>
      <c r="DJM118" s="63"/>
      <c r="DJN118" s="63"/>
      <c r="DJO118" s="63"/>
      <c r="DJP118" s="63"/>
      <c r="DJQ118" s="63"/>
      <c r="DJR118" s="63"/>
      <c r="DJS118" s="63"/>
      <c r="DJT118" s="63"/>
      <c r="DJU118" s="63"/>
      <c r="DJV118" s="63"/>
      <c r="DJW118" s="63"/>
      <c r="DJX118" s="63"/>
      <c r="DJY118" s="63"/>
      <c r="DJZ118" s="63"/>
      <c r="DKA118" s="63"/>
      <c r="DKB118" s="63"/>
      <c r="DKC118" s="63"/>
      <c r="DKD118" s="63"/>
      <c r="DKE118" s="63"/>
      <c r="DKF118" s="63"/>
      <c r="DKG118" s="63"/>
      <c r="DKH118" s="63"/>
      <c r="DKI118" s="63"/>
      <c r="DKJ118" s="63"/>
      <c r="DKK118" s="63"/>
      <c r="DKL118" s="63"/>
      <c r="DKM118" s="63"/>
      <c r="DKN118" s="63"/>
      <c r="DKO118" s="63"/>
      <c r="DKP118" s="63"/>
      <c r="DKQ118" s="63"/>
      <c r="DKR118" s="63"/>
      <c r="DKS118" s="63"/>
      <c r="DKT118" s="63"/>
      <c r="DKU118" s="63"/>
      <c r="DKV118" s="63"/>
      <c r="DKW118" s="63"/>
      <c r="DKX118" s="63"/>
      <c r="DKY118" s="63"/>
      <c r="DKZ118" s="63"/>
      <c r="DLA118" s="63"/>
      <c r="DLB118" s="63"/>
      <c r="DLC118" s="63"/>
      <c r="DLD118" s="63"/>
      <c r="DLE118" s="63"/>
      <c r="DLF118" s="63"/>
      <c r="DLG118" s="63"/>
      <c r="DLH118" s="63"/>
      <c r="DLI118" s="63"/>
      <c r="DLJ118" s="63"/>
      <c r="DLK118" s="63"/>
      <c r="DLL118" s="63"/>
      <c r="DLM118" s="63"/>
      <c r="DLN118" s="63"/>
      <c r="DLO118" s="63"/>
      <c r="DLP118" s="63"/>
      <c r="DLQ118" s="63"/>
      <c r="DLR118" s="63"/>
      <c r="DLS118" s="63"/>
      <c r="DLT118" s="63"/>
      <c r="DLU118" s="63"/>
      <c r="DLV118" s="63"/>
      <c r="DLW118" s="63"/>
      <c r="DLX118" s="63"/>
      <c r="DLY118" s="63"/>
      <c r="DLZ118" s="63"/>
      <c r="DMA118" s="63"/>
      <c r="DMB118" s="63"/>
      <c r="DMC118" s="63"/>
      <c r="DMD118" s="63"/>
      <c r="DME118" s="63"/>
      <c r="DMF118" s="63"/>
      <c r="DMG118" s="63"/>
      <c r="DMH118" s="63"/>
      <c r="DMI118" s="63"/>
      <c r="DMJ118" s="63"/>
      <c r="DMK118" s="63"/>
      <c r="DML118" s="63"/>
      <c r="DMM118" s="63"/>
      <c r="DMN118" s="63"/>
      <c r="DMO118" s="63"/>
      <c r="DMP118" s="63"/>
      <c r="DMQ118" s="63"/>
      <c r="DMR118" s="63"/>
      <c r="DMS118" s="63"/>
      <c r="DMT118" s="63"/>
      <c r="DMU118" s="63"/>
      <c r="DMV118" s="63"/>
      <c r="DMW118" s="63"/>
      <c r="DMX118" s="63"/>
      <c r="DMY118" s="63"/>
      <c r="DMZ118" s="63"/>
      <c r="DNA118" s="63"/>
      <c r="DNB118" s="63"/>
      <c r="DNC118" s="63"/>
      <c r="DND118" s="63"/>
      <c r="DNE118" s="63"/>
      <c r="DNF118" s="63"/>
      <c r="DNG118" s="63"/>
      <c r="DNH118" s="63"/>
      <c r="DNI118" s="63"/>
      <c r="DNJ118" s="63"/>
      <c r="DNK118" s="63"/>
      <c r="DNL118" s="63"/>
      <c r="DNM118" s="63"/>
      <c r="DNN118" s="63"/>
      <c r="DNO118" s="63"/>
      <c r="DNP118" s="63"/>
      <c r="DNQ118" s="63"/>
      <c r="DNR118" s="63"/>
      <c r="DNS118" s="63"/>
      <c r="DNT118" s="63"/>
      <c r="DNU118" s="63"/>
      <c r="DNV118" s="63"/>
      <c r="DNW118" s="63"/>
      <c r="DNX118" s="63"/>
      <c r="DNY118" s="63"/>
      <c r="DNZ118" s="63"/>
      <c r="DOA118" s="63"/>
      <c r="DOB118" s="63"/>
      <c r="DOC118" s="63"/>
      <c r="DOD118" s="63"/>
      <c r="DOE118" s="63"/>
      <c r="DOF118" s="63"/>
      <c r="DOG118" s="63"/>
      <c r="DOH118" s="63"/>
      <c r="DOI118" s="63"/>
      <c r="DOJ118" s="63"/>
      <c r="DOK118" s="63"/>
      <c r="DOL118" s="63"/>
      <c r="DOM118" s="63"/>
      <c r="DON118" s="63"/>
      <c r="DOO118" s="63"/>
      <c r="DOP118" s="63"/>
      <c r="DOQ118" s="63"/>
      <c r="DOR118" s="63"/>
      <c r="DOS118" s="63"/>
      <c r="DOT118" s="63"/>
      <c r="DOU118" s="63"/>
      <c r="DOV118" s="63"/>
      <c r="DOW118" s="63"/>
      <c r="DOX118" s="63"/>
      <c r="DOY118" s="63"/>
      <c r="DOZ118" s="63"/>
      <c r="DPA118" s="63"/>
      <c r="DPB118" s="63"/>
      <c r="DPC118" s="63"/>
      <c r="DPD118" s="63"/>
      <c r="DPE118" s="63"/>
      <c r="DPF118" s="63"/>
      <c r="DPG118" s="63"/>
      <c r="DPH118" s="63"/>
      <c r="DPI118" s="63"/>
      <c r="DPJ118" s="63"/>
      <c r="DPK118" s="63"/>
      <c r="DPL118" s="63"/>
      <c r="DPM118" s="63"/>
      <c r="DPN118" s="63"/>
      <c r="DPO118" s="63"/>
      <c r="DPP118" s="63"/>
      <c r="DPQ118" s="63"/>
      <c r="DPR118" s="63"/>
      <c r="DPS118" s="63"/>
      <c r="DPT118" s="63"/>
      <c r="DPU118" s="63"/>
      <c r="DPV118" s="63"/>
      <c r="DPW118" s="63"/>
      <c r="DPX118" s="63"/>
      <c r="DPY118" s="63"/>
      <c r="DPZ118" s="63"/>
      <c r="DQA118" s="63"/>
      <c r="DQB118" s="63"/>
      <c r="DQC118" s="63"/>
      <c r="DQD118" s="63"/>
      <c r="DQE118" s="63"/>
      <c r="DQF118" s="63"/>
      <c r="DQG118" s="63"/>
      <c r="DQH118" s="63"/>
      <c r="DQI118" s="63"/>
      <c r="DQJ118" s="63"/>
      <c r="DQK118" s="63"/>
      <c r="DQL118" s="63"/>
      <c r="DQM118" s="63"/>
      <c r="DQN118" s="63"/>
      <c r="DQO118" s="63"/>
      <c r="DQP118" s="63"/>
      <c r="DQQ118" s="63"/>
      <c r="DQR118" s="63"/>
      <c r="DQS118" s="63"/>
      <c r="DQT118" s="63"/>
      <c r="DQU118" s="63"/>
      <c r="DQV118" s="63"/>
      <c r="DQW118" s="63"/>
      <c r="DQX118" s="63"/>
      <c r="DQY118" s="63"/>
      <c r="DQZ118" s="63"/>
      <c r="DRA118" s="63"/>
      <c r="DRB118" s="63"/>
      <c r="DRC118" s="63"/>
      <c r="DRD118" s="63"/>
      <c r="DRE118" s="63"/>
      <c r="DRF118" s="63"/>
      <c r="DRG118" s="63"/>
      <c r="DRH118" s="63"/>
      <c r="DRI118" s="63"/>
      <c r="DRJ118" s="63"/>
      <c r="DRK118" s="63"/>
      <c r="DRL118" s="63"/>
      <c r="DRM118" s="63"/>
      <c r="DRN118" s="63"/>
      <c r="DRO118" s="63"/>
      <c r="DRP118" s="63"/>
      <c r="DRQ118" s="63"/>
      <c r="DRR118" s="63"/>
      <c r="DRS118" s="63"/>
      <c r="DRT118" s="63"/>
      <c r="DRU118" s="63"/>
      <c r="DRV118" s="63"/>
      <c r="DRW118" s="63"/>
      <c r="DRX118" s="63"/>
      <c r="DRY118" s="63"/>
      <c r="DRZ118" s="63"/>
      <c r="DSA118" s="63"/>
      <c r="DSB118" s="63"/>
      <c r="DSC118" s="63"/>
      <c r="DSD118" s="63"/>
      <c r="DSE118" s="63"/>
      <c r="DSF118" s="63"/>
      <c r="DSG118" s="63"/>
      <c r="DSH118" s="63"/>
      <c r="DSI118" s="63"/>
      <c r="DSJ118" s="63"/>
      <c r="DSK118" s="63"/>
      <c r="DSL118" s="63"/>
      <c r="DSM118" s="63"/>
      <c r="DSN118" s="63"/>
      <c r="DSO118" s="63"/>
      <c r="DSP118" s="63"/>
      <c r="DSQ118" s="63"/>
      <c r="DSR118" s="63"/>
      <c r="DSS118" s="63"/>
      <c r="DST118" s="63"/>
      <c r="DSU118" s="63"/>
      <c r="DSV118" s="63"/>
      <c r="DSW118" s="63"/>
      <c r="DSX118" s="63"/>
      <c r="DSY118" s="63"/>
      <c r="DSZ118" s="63"/>
      <c r="DTA118" s="63"/>
      <c r="DTB118" s="63"/>
      <c r="DTC118" s="63"/>
      <c r="DTD118" s="63"/>
      <c r="DTE118" s="63"/>
      <c r="DTF118" s="63"/>
      <c r="DTG118" s="63"/>
      <c r="DTH118" s="63"/>
      <c r="DTI118" s="63"/>
      <c r="DTJ118" s="63"/>
      <c r="DTK118" s="63"/>
      <c r="DTL118" s="63"/>
      <c r="DTM118" s="63"/>
      <c r="DTN118" s="63"/>
      <c r="DTO118" s="63"/>
      <c r="DTP118" s="63"/>
      <c r="DTQ118" s="63"/>
      <c r="DTR118" s="63"/>
      <c r="DTS118" s="63"/>
      <c r="DTT118" s="63"/>
      <c r="DTU118" s="63"/>
      <c r="DTV118" s="63"/>
      <c r="DTW118" s="63"/>
      <c r="DTX118" s="63"/>
      <c r="DTY118" s="63"/>
      <c r="DTZ118" s="63"/>
      <c r="DUA118" s="63"/>
      <c r="DUB118" s="63"/>
      <c r="DUC118" s="63"/>
      <c r="DUD118" s="63"/>
      <c r="DUE118" s="63"/>
      <c r="DUF118" s="63"/>
      <c r="DUG118" s="63"/>
      <c r="DUH118" s="63"/>
      <c r="DUI118" s="63"/>
      <c r="DUJ118" s="63"/>
      <c r="DUK118" s="63"/>
      <c r="DUL118" s="63"/>
      <c r="DUM118" s="63"/>
      <c r="DUN118" s="63"/>
      <c r="DUO118" s="63"/>
      <c r="DUP118" s="63"/>
      <c r="DUQ118" s="63"/>
      <c r="DUR118" s="63"/>
      <c r="DUS118" s="63"/>
      <c r="DUT118" s="63"/>
      <c r="DUU118" s="63"/>
      <c r="DUV118" s="63"/>
      <c r="DUW118" s="63"/>
      <c r="DUX118" s="63"/>
      <c r="DUY118" s="63"/>
      <c r="DUZ118" s="63"/>
      <c r="DVA118" s="63"/>
      <c r="DVB118" s="63"/>
      <c r="DVC118" s="63"/>
      <c r="DVD118" s="63"/>
      <c r="DVE118" s="63"/>
      <c r="DVF118" s="63"/>
      <c r="DVG118" s="63"/>
      <c r="DVH118" s="63"/>
      <c r="DVI118" s="63"/>
      <c r="DVJ118" s="63"/>
      <c r="DVK118" s="63"/>
      <c r="DVL118" s="63"/>
      <c r="DVM118" s="63"/>
      <c r="DVN118" s="63"/>
      <c r="DVO118" s="63"/>
      <c r="DVP118" s="63"/>
      <c r="DVQ118" s="63"/>
      <c r="DVR118" s="63"/>
      <c r="DVS118" s="63"/>
      <c r="DVT118" s="63"/>
      <c r="DVU118" s="63"/>
      <c r="DVV118" s="63"/>
      <c r="DVW118" s="63"/>
      <c r="DVX118" s="63"/>
      <c r="DVY118" s="63"/>
      <c r="DVZ118" s="63"/>
      <c r="DWA118" s="63"/>
      <c r="DWB118" s="63"/>
      <c r="DWC118" s="63"/>
      <c r="DWD118" s="63"/>
      <c r="DWE118" s="63"/>
      <c r="DWF118" s="63"/>
      <c r="DWG118" s="63"/>
      <c r="DWH118" s="63"/>
      <c r="DWI118" s="63"/>
      <c r="DWJ118" s="63"/>
      <c r="DWK118" s="63"/>
      <c r="DWL118" s="63"/>
      <c r="DWM118" s="63"/>
      <c r="DWN118" s="63"/>
      <c r="DWO118" s="63"/>
      <c r="DWP118" s="63"/>
      <c r="DWQ118" s="63"/>
      <c r="DWR118" s="63"/>
      <c r="DWS118" s="63"/>
      <c r="DWT118" s="63"/>
      <c r="DWU118" s="63"/>
      <c r="DWV118" s="63"/>
      <c r="DWW118" s="63"/>
      <c r="DWX118" s="63"/>
      <c r="DWY118" s="63"/>
      <c r="DWZ118" s="63"/>
      <c r="DXA118" s="63"/>
      <c r="DXB118" s="63"/>
      <c r="DXC118" s="63"/>
      <c r="DXD118" s="63"/>
      <c r="DXE118" s="63"/>
      <c r="DXF118" s="63"/>
      <c r="DXG118" s="63"/>
      <c r="DXH118" s="63"/>
      <c r="DXI118" s="63"/>
      <c r="DXJ118" s="63"/>
      <c r="DXK118" s="63"/>
      <c r="DXL118" s="63"/>
      <c r="DXM118" s="63"/>
      <c r="DXN118" s="63"/>
      <c r="DXO118" s="63"/>
      <c r="DXP118" s="63"/>
      <c r="DXQ118" s="63"/>
      <c r="DXR118" s="63"/>
      <c r="DXS118" s="63"/>
      <c r="DXT118" s="63"/>
      <c r="DXU118" s="63"/>
      <c r="DXV118" s="63"/>
      <c r="DXW118" s="63"/>
      <c r="DXX118" s="63"/>
      <c r="DXY118" s="63"/>
      <c r="DXZ118" s="63"/>
      <c r="DYA118" s="63"/>
      <c r="DYB118" s="63"/>
      <c r="DYC118" s="63"/>
      <c r="DYD118" s="63"/>
      <c r="DYE118" s="63"/>
      <c r="DYF118" s="63"/>
      <c r="DYG118" s="63"/>
      <c r="DYH118" s="63"/>
      <c r="DYI118" s="63"/>
      <c r="DYJ118" s="63"/>
      <c r="DYK118" s="63"/>
      <c r="DYL118" s="63"/>
      <c r="DYM118" s="63"/>
      <c r="DYN118" s="63"/>
      <c r="DYO118" s="63"/>
      <c r="DYP118" s="63"/>
      <c r="DYQ118" s="63"/>
      <c r="DYR118" s="63"/>
      <c r="DYS118" s="63"/>
      <c r="DYT118" s="63"/>
      <c r="DYU118" s="63"/>
      <c r="DYV118" s="63"/>
      <c r="DYW118" s="63"/>
      <c r="DYX118" s="63"/>
      <c r="DYY118" s="63"/>
      <c r="DYZ118" s="63"/>
      <c r="DZA118" s="63"/>
      <c r="DZB118" s="63"/>
      <c r="DZC118" s="63"/>
      <c r="DZD118" s="63"/>
      <c r="DZE118" s="63"/>
      <c r="DZF118" s="63"/>
      <c r="DZG118" s="63"/>
      <c r="DZH118" s="63"/>
      <c r="DZI118" s="63"/>
      <c r="DZJ118" s="63"/>
      <c r="DZK118" s="63"/>
      <c r="DZL118" s="63"/>
      <c r="DZM118" s="63"/>
      <c r="DZN118" s="63"/>
      <c r="DZO118" s="63"/>
      <c r="DZP118" s="63"/>
      <c r="DZQ118" s="63"/>
      <c r="DZR118" s="63"/>
      <c r="DZS118" s="63"/>
      <c r="DZT118" s="63"/>
      <c r="DZU118" s="63"/>
      <c r="DZV118" s="63"/>
      <c r="DZW118" s="63"/>
      <c r="DZX118" s="63"/>
      <c r="DZY118" s="63"/>
      <c r="DZZ118" s="63"/>
      <c r="EAA118" s="63"/>
      <c r="EAB118" s="63"/>
      <c r="EAC118" s="63"/>
      <c r="EAD118" s="63"/>
      <c r="EAE118" s="63"/>
      <c r="EAF118" s="63"/>
      <c r="EAG118" s="63"/>
      <c r="EAH118" s="63"/>
      <c r="EAI118" s="63"/>
      <c r="EAJ118" s="63"/>
      <c r="EAK118" s="63"/>
      <c r="EAL118" s="63"/>
      <c r="EAM118" s="63"/>
      <c r="EAN118" s="63"/>
      <c r="EAO118" s="63"/>
      <c r="EAP118" s="63"/>
      <c r="EAQ118" s="63"/>
      <c r="EAR118" s="63"/>
      <c r="EAS118" s="63"/>
      <c r="EAT118" s="63"/>
      <c r="EAU118" s="63"/>
      <c r="EAV118" s="63"/>
      <c r="EAW118" s="63"/>
      <c r="EAX118" s="63"/>
      <c r="EAY118" s="63"/>
      <c r="EAZ118" s="63"/>
      <c r="EBA118" s="63"/>
      <c r="EBB118" s="63"/>
      <c r="EBC118" s="63"/>
      <c r="EBD118" s="63"/>
      <c r="EBE118" s="63"/>
      <c r="EBF118" s="63"/>
      <c r="EBG118" s="63"/>
      <c r="EBH118" s="63"/>
      <c r="EBI118" s="63"/>
      <c r="EBJ118" s="63"/>
      <c r="EBK118" s="63"/>
      <c r="EBL118" s="63"/>
      <c r="EBM118" s="63"/>
      <c r="EBN118" s="63"/>
      <c r="EBO118" s="63"/>
      <c r="EBP118" s="63"/>
      <c r="EBQ118" s="63"/>
      <c r="EBR118" s="63"/>
      <c r="EBS118" s="63"/>
      <c r="EBT118" s="63"/>
      <c r="EBU118" s="63"/>
      <c r="EBV118" s="63"/>
      <c r="EBW118" s="63"/>
      <c r="EBX118" s="63"/>
      <c r="EBY118" s="63"/>
      <c r="EBZ118" s="63"/>
      <c r="ECA118" s="63"/>
      <c r="ECB118" s="63"/>
      <c r="ECC118" s="63"/>
      <c r="ECD118" s="63"/>
      <c r="ECE118" s="63"/>
      <c r="ECF118" s="63"/>
      <c r="ECG118" s="63"/>
      <c r="ECH118" s="63"/>
      <c r="ECI118" s="63"/>
      <c r="ECJ118" s="63"/>
      <c r="ECK118" s="63"/>
      <c r="ECL118" s="63"/>
      <c r="ECM118" s="63"/>
      <c r="ECN118" s="63"/>
      <c r="ECO118" s="63"/>
      <c r="ECP118" s="63"/>
      <c r="ECQ118" s="63"/>
      <c r="ECR118" s="63"/>
      <c r="ECS118" s="63"/>
      <c r="ECT118" s="63"/>
      <c r="ECU118" s="63"/>
      <c r="ECV118" s="63"/>
      <c r="ECW118" s="63"/>
      <c r="ECX118" s="63"/>
      <c r="ECY118" s="63"/>
      <c r="ECZ118" s="63"/>
      <c r="EDA118" s="63"/>
      <c r="EDB118" s="63"/>
      <c r="EDC118" s="63"/>
      <c r="EDD118" s="63"/>
      <c r="EDE118" s="63"/>
      <c r="EDF118" s="63"/>
      <c r="EDG118" s="63"/>
      <c r="EDH118" s="63"/>
      <c r="EDI118" s="63"/>
      <c r="EDJ118" s="63"/>
      <c r="EDK118" s="63"/>
      <c r="EDL118" s="63"/>
      <c r="EDM118" s="63"/>
      <c r="EDN118" s="63"/>
      <c r="EDO118" s="63"/>
      <c r="EDP118" s="63"/>
      <c r="EDQ118" s="63"/>
      <c r="EDR118" s="63"/>
      <c r="EDS118" s="63"/>
      <c r="EDT118" s="63"/>
      <c r="EDU118" s="63"/>
      <c r="EDV118" s="63"/>
      <c r="EDW118" s="63"/>
      <c r="EDX118" s="63"/>
      <c r="EDY118" s="63"/>
      <c r="EDZ118" s="63"/>
      <c r="EEA118" s="63"/>
      <c r="EEB118" s="63"/>
      <c r="EEC118" s="63"/>
      <c r="EED118" s="63"/>
      <c r="EEE118" s="63"/>
      <c r="EEF118" s="63"/>
      <c r="EEG118" s="63"/>
      <c r="EEH118" s="63"/>
      <c r="EEI118" s="63"/>
      <c r="EEJ118" s="63"/>
      <c r="EEK118" s="63"/>
      <c r="EEL118" s="63"/>
      <c r="EEM118" s="63"/>
      <c r="EEN118" s="63"/>
      <c r="EEO118" s="63"/>
      <c r="EEP118" s="63"/>
      <c r="EEQ118" s="63"/>
      <c r="EER118" s="63"/>
      <c r="EES118" s="63"/>
      <c r="EET118" s="63"/>
      <c r="EEU118" s="63"/>
      <c r="EEV118" s="63"/>
      <c r="EEW118" s="63"/>
      <c r="EEX118" s="63"/>
      <c r="EEY118" s="63"/>
      <c r="EEZ118" s="63"/>
      <c r="EFA118" s="63"/>
      <c r="EFB118" s="63"/>
      <c r="EFC118" s="63"/>
      <c r="EFD118" s="63"/>
      <c r="EFE118" s="63"/>
      <c r="EFF118" s="63"/>
      <c r="EFG118" s="63"/>
      <c r="EFH118" s="63"/>
      <c r="EFI118" s="63"/>
      <c r="EFJ118" s="63"/>
      <c r="EFK118" s="63"/>
      <c r="EFL118" s="63"/>
      <c r="EFM118" s="63"/>
      <c r="EFN118" s="63"/>
      <c r="EFO118" s="63"/>
      <c r="EFP118" s="63"/>
      <c r="EFQ118" s="63"/>
      <c r="EFR118" s="63"/>
      <c r="EFS118" s="63"/>
      <c r="EFT118" s="63"/>
      <c r="EFU118" s="63"/>
      <c r="EFV118" s="63"/>
      <c r="EFW118" s="63"/>
      <c r="EFX118" s="63"/>
      <c r="EFY118" s="63"/>
      <c r="EFZ118" s="63"/>
      <c r="EGA118" s="63"/>
      <c r="EGB118" s="63"/>
      <c r="EGC118" s="63"/>
      <c r="EGD118" s="63"/>
      <c r="EGE118" s="63"/>
      <c r="EGF118" s="63"/>
      <c r="EGG118" s="63"/>
      <c r="EGH118" s="63"/>
      <c r="EGI118" s="63"/>
      <c r="EGJ118" s="63"/>
      <c r="EGK118" s="63"/>
      <c r="EGL118" s="63"/>
      <c r="EGM118" s="63"/>
      <c r="EGN118" s="63"/>
      <c r="EGO118" s="63"/>
      <c r="EGP118" s="63"/>
      <c r="EGQ118" s="63"/>
      <c r="EGR118" s="63"/>
      <c r="EGS118" s="63"/>
      <c r="EGT118" s="63"/>
      <c r="EGU118" s="63"/>
      <c r="EGV118" s="63"/>
      <c r="EGW118" s="63"/>
      <c r="EGX118" s="63"/>
      <c r="EGY118" s="63"/>
      <c r="EGZ118" s="63"/>
      <c r="EHA118" s="63"/>
      <c r="EHB118" s="63"/>
      <c r="EHC118" s="63"/>
      <c r="EHD118" s="63"/>
      <c r="EHE118" s="63"/>
      <c r="EHF118" s="63"/>
      <c r="EHG118" s="63"/>
      <c r="EHH118" s="63"/>
      <c r="EHI118" s="63"/>
      <c r="EHJ118" s="63"/>
      <c r="EHK118" s="63"/>
      <c r="EHL118" s="63"/>
      <c r="EHM118" s="63"/>
      <c r="EHN118" s="63"/>
      <c r="EHO118" s="63"/>
      <c r="EHP118" s="63"/>
      <c r="EHQ118" s="63"/>
      <c r="EHR118" s="63"/>
      <c r="EHS118" s="63"/>
      <c r="EHT118" s="63"/>
      <c r="EHU118" s="63"/>
      <c r="EHV118" s="63"/>
      <c r="EHW118" s="63"/>
      <c r="EHX118" s="63"/>
      <c r="EHY118" s="63"/>
      <c r="EHZ118" s="63"/>
      <c r="EIA118" s="63"/>
      <c r="EIB118" s="63"/>
      <c r="EIC118" s="63"/>
      <c r="EID118" s="63"/>
      <c r="EIE118" s="63"/>
      <c r="EIF118" s="63"/>
      <c r="EIG118" s="63"/>
      <c r="EIH118" s="63"/>
      <c r="EII118" s="63"/>
      <c r="EIJ118" s="63"/>
      <c r="EIK118" s="63"/>
      <c r="EIL118" s="63"/>
      <c r="EIM118" s="63"/>
      <c r="EIN118" s="63"/>
      <c r="EIO118" s="63"/>
      <c r="EIP118" s="63"/>
      <c r="EIQ118" s="63"/>
      <c r="EIR118" s="63"/>
      <c r="EIS118" s="63"/>
      <c r="EIT118" s="63"/>
      <c r="EIU118" s="63"/>
      <c r="EIV118" s="63"/>
      <c r="EIW118" s="63"/>
      <c r="EIX118" s="63"/>
      <c r="EIY118" s="63"/>
      <c r="EIZ118" s="63"/>
      <c r="EJA118" s="63"/>
      <c r="EJB118" s="63"/>
      <c r="EJC118" s="63"/>
      <c r="EJD118" s="63"/>
      <c r="EJE118" s="63"/>
      <c r="EJF118" s="63"/>
      <c r="EJG118" s="63"/>
      <c r="EJH118" s="63"/>
      <c r="EJI118" s="63"/>
      <c r="EJJ118" s="63"/>
      <c r="EJK118" s="63"/>
      <c r="EJL118" s="63"/>
      <c r="EJM118" s="63"/>
      <c r="EJN118" s="63"/>
      <c r="EJO118" s="63"/>
      <c r="EJP118" s="63"/>
      <c r="EJQ118" s="63"/>
      <c r="EJR118" s="63"/>
      <c r="EJS118" s="63"/>
      <c r="EJT118" s="63"/>
      <c r="EJU118" s="63"/>
      <c r="EJV118" s="63"/>
      <c r="EJW118" s="63"/>
      <c r="EJX118" s="63"/>
      <c r="EJY118" s="63"/>
      <c r="EJZ118" s="63"/>
      <c r="EKA118" s="63"/>
      <c r="EKB118" s="63"/>
      <c r="EKC118" s="63"/>
      <c r="EKD118" s="63"/>
      <c r="EKE118" s="63"/>
      <c r="EKF118" s="63"/>
      <c r="EKG118" s="63"/>
      <c r="EKH118" s="63"/>
      <c r="EKI118" s="63"/>
      <c r="EKJ118" s="63"/>
      <c r="EKK118" s="63"/>
      <c r="EKL118" s="63"/>
      <c r="EKM118" s="63"/>
      <c r="EKN118" s="63"/>
      <c r="EKO118" s="63"/>
      <c r="EKP118" s="63"/>
      <c r="EKQ118" s="63"/>
      <c r="EKR118" s="63"/>
      <c r="EKS118" s="63"/>
      <c r="EKT118" s="63"/>
      <c r="EKU118" s="63"/>
      <c r="EKV118" s="63"/>
      <c r="EKW118" s="63"/>
      <c r="EKX118" s="63"/>
      <c r="EKY118" s="63"/>
      <c r="EKZ118" s="63"/>
      <c r="ELA118" s="63"/>
      <c r="ELB118" s="63"/>
      <c r="ELC118" s="63"/>
      <c r="ELD118" s="63"/>
      <c r="ELE118" s="63"/>
      <c r="ELF118" s="63"/>
      <c r="ELG118" s="63"/>
      <c r="ELH118" s="63"/>
      <c r="ELI118" s="63"/>
      <c r="ELJ118" s="63"/>
      <c r="ELK118" s="63"/>
      <c r="ELL118" s="63"/>
      <c r="ELM118" s="63"/>
      <c r="ELN118" s="63"/>
      <c r="ELO118" s="63"/>
      <c r="ELP118" s="63"/>
      <c r="ELQ118" s="63"/>
      <c r="ELR118" s="63"/>
      <c r="ELS118" s="63"/>
      <c r="ELT118" s="63"/>
      <c r="ELU118" s="63"/>
      <c r="ELV118" s="63"/>
      <c r="ELW118" s="63"/>
      <c r="ELX118" s="63"/>
      <c r="ELY118" s="63"/>
      <c r="ELZ118" s="63"/>
      <c r="EMA118" s="63"/>
      <c r="EMB118" s="63"/>
      <c r="EMC118" s="63"/>
      <c r="EMD118" s="63"/>
      <c r="EME118" s="63"/>
      <c r="EMF118" s="63"/>
      <c r="EMG118" s="63"/>
      <c r="EMH118" s="63"/>
      <c r="EMI118" s="63"/>
      <c r="EMJ118" s="63"/>
      <c r="EMK118" s="63"/>
      <c r="EML118" s="63"/>
      <c r="EMM118" s="63"/>
      <c r="EMN118" s="63"/>
      <c r="EMO118" s="63"/>
      <c r="EMP118" s="63"/>
      <c r="EMQ118" s="63"/>
      <c r="EMR118" s="63"/>
      <c r="EMS118" s="63"/>
      <c r="EMT118" s="63"/>
      <c r="EMU118" s="63"/>
      <c r="EMV118" s="63"/>
      <c r="EMW118" s="63"/>
      <c r="EMX118" s="63"/>
      <c r="EMY118" s="63"/>
      <c r="EMZ118" s="63"/>
      <c r="ENA118" s="63"/>
      <c r="ENB118" s="63"/>
      <c r="ENC118" s="63"/>
      <c r="END118" s="63"/>
      <c r="ENE118" s="63"/>
      <c r="ENF118" s="63"/>
      <c r="ENG118" s="63"/>
      <c r="ENH118" s="63"/>
      <c r="ENI118" s="63"/>
      <c r="ENJ118" s="63"/>
      <c r="ENK118" s="63"/>
      <c r="ENL118" s="63"/>
      <c r="ENM118" s="63"/>
      <c r="ENN118" s="63"/>
      <c r="ENO118" s="63"/>
      <c r="ENP118" s="63"/>
      <c r="ENQ118" s="63"/>
      <c r="ENR118" s="63"/>
      <c r="ENS118" s="63"/>
      <c r="ENT118" s="63"/>
      <c r="ENU118" s="63"/>
      <c r="ENV118" s="63"/>
      <c r="ENW118" s="63"/>
      <c r="ENX118" s="63"/>
      <c r="ENY118" s="63"/>
      <c r="ENZ118" s="63"/>
      <c r="EOA118" s="63"/>
      <c r="EOB118" s="63"/>
      <c r="EOC118" s="63"/>
      <c r="EOD118" s="63"/>
      <c r="EOE118" s="63"/>
      <c r="EOF118" s="63"/>
      <c r="EOG118" s="63"/>
      <c r="EOH118" s="63"/>
      <c r="EOI118" s="63"/>
      <c r="EOJ118" s="63"/>
      <c r="EOK118" s="63"/>
      <c r="EOL118" s="63"/>
      <c r="EOM118" s="63"/>
      <c r="EON118" s="63"/>
      <c r="EOO118" s="63"/>
      <c r="EOP118" s="63"/>
      <c r="EOQ118" s="63"/>
      <c r="EOR118" s="63"/>
      <c r="EOS118" s="63"/>
      <c r="EOT118" s="63"/>
      <c r="EOU118" s="63"/>
      <c r="EOV118" s="63"/>
      <c r="EOW118" s="63"/>
      <c r="EOX118" s="63"/>
      <c r="EOY118" s="63"/>
      <c r="EOZ118" s="63"/>
      <c r="EPA118" s="63"/>
      <c r="EPB118" s="63"/>
      <c r="EPC118" s="63"/>
      <c r="EPD118" s="63"/>
      <c r="EPE118" s="63"/>
      <c r="EPF118" s="63"/>
      <c r="EPG118" s="63"/>
      <c r="EPH118" s="63"/>
      <c r="EPI118" s="63"/>
      <c r="EPJ118" s="63"/>
      <c r="EPK118" s="63"/>
      <c r="EPL118" s="63"/>
      <c r="EPM118" s="63"/>
      <c r="EPN118" s="63"/>
      <c r="EPO118" s="63"/>
      <c r="EPP118" s="63"/>
      <c r="EPQ118" s="63"/>
      <c r="EPR118" s="63"/>
      <c r="EPS118" s="63"/>
      <c r="EPT118" s="63"/>
      <c r="EPU118" s="63"/>
      <c r="EPV118" s="63"/>
      <c r="EPW118" s="63"/>
      <c r="EPX118" s="63"/>
      <c r="EPY118" s="63"/>
      <c r="EPZ118" s="63"/>
      <c r="EQA118" s="63"/>
      <c r="EQB118" s="63"/>
      <c r="EQC118" s="63"/>
      <c r="EQD118" s="63"/>
      <c r="EQE118" s="63"/>
      <c r="EQF118" s="63"/>
      <c r="EQG118" s="63"/>
      <c r="EQH118" s="63"/>
      <c r="EQI118" s="63"/>
      <c r="EQJ118" s="63"/>
      <c r="EQK118" s="63"/>
      <c r="EQL118" s="63"/>
      <c r="EQM118" s="63"/>
      <c r="EQN118" s="63"/>
      <c r="EQO118" s="63"/>
      <c r="EQP118" s="63"/>
      <c r="EQQ118" s="63"/>
      <c r="EQR118" s="63"/>
      <c r="EQS118" s="63"/>
      <c r="EQT118" s="63"/>
      <c r="EQU118" s="63"/>
      <c r="EQV118" s="63"/>
      <c r="EQW118" s="63"/>
      <c r="EQX118" s="63"/>
      <c r="EQY118" s="63"/>
      <c r="EQZ118" s="63"/>
      <c r="ERA118" s="63"/>
      <c r="ERB118" s="63"/>
      <c r="ERC118" s="63"/>
      <c r="ERD118" s="63"/>
      <c r="ERE118" s="63"/>
      <c r="ERF118" s="63"/>
      <c r="ERG118" s="63"/>
      <c r="ERH118" s="63"/>
      <c r="ERI118" s="63"/>
      <c r="ERJ118" s="63"/>
      <c r="ERK118" s="63"/>
      <c r="ERL118" s="63"/>
      <c r="ERM118" s="63"/>
      <c r="ERN118" s="63"/>
      <c r="ERO118" s="63"/>
      <c r="ERP118" s="63"/>
      <c r="ERQ118" s="63"/>
      <c r="ERR118" s="63"/>
      <c r="ERS118" s="63"/>
      <c r="ERT118" s="63"/>
      <c r="ERU118" s="63"/>
      <c r="ERV118" s="63"/>
      <c r="ERW118" s="63"/>
      <c r="ERX118" s="63"/>
      <c r="ERY118" s="63"/>
      <c r="ERZ118" s="63"/>
      <c r="ESA118" s="63"/>
      <c r="ESB118" s="63"/>
      <c r="ESC118" s="63"/>
      <c r="ESD118" s="63"/>
      <c r="ESE118" s="63"/>
      <c r="ESF118" s="63"/>
      <c r="ESG118" s="63"/>
      <c r="ESH118" s="63"/>
      <c r="ESI118" s="63"/>
      <c r="ESJ118" s="63"/>
      <c r="ESK118" s="63"/>
      <c r="ESL118" s="63"/>
      <c r="ESM118" s="63"/>
      <c r="ESN118" s="63"/>
      <c r="ESO118" s="63"/>
      <c r="ESP118" s="63"/>
      <c r="ESQ118" s="63"/>
      <c r="ESR118" s="63"/>
      <c r="ESS118" s="63"/>
      <c r="EST118" s="63"/>
      <c r="ESU118" s="63"/>
      <c r="ESV118" s="63"/>
      <c r="ESW118" s="63"/>
      <c r="ESX118" s="63"/>
      <c r="ESY118" s="63"/>
      <c r="ESZ118" s="63"/>
      <c r="ETA118" s="63"/>
      <c r="ETB118" s="63"/>
      <c r="ETC118" s="63"/>
      <c r="ETD118" s="63"/>
      <c r="ETE118" s="63"/>
      <c r="ETF118" s="63"/>
      <c r="ETG118" s="63"/>
      <c r="ETH118" s="63"/>
      <c r="ETI118" s="63"/>
      <c r="ETJ118" s="63"/>
      <c r="ETK118" s="63"/>
      <c r="ETL118" s="63"/>
      <c r="ETM118" s="63"/>
      <c r="ETN118" s="63"/>
      <c r="ETO118" s="63"/>
      <c r="ETP118" s="63"/>
      <c r="ETQ118" s="63"/>
      <c r="ETR118" s="63"/>
      <c r="ETS118" s="63"/>
      <c r="ETT118" s="63"/>
      <c r="ETU118" s="63"/>
      <c r="ETV118" s="63"/>
      <c r="ETW118" s="63"/>
      <c r="ETX118" s="63"/>
      <c r="ETY118" s="63"/>
      <c r="ETZ118" s="63"/>
      <c r="EUA118" s="63"/>
      <c r="EUB118" s="63"/>
      <c r="EUC118" s="63"/>
      <c r="EUD118" s="63"/>
      <c r="EUE118" s="63"/>
      <c r="EUF118" s="63"/>
      <c r="EUG118" s="63"/>
      <c r="EUH118" s="63"/>
      <c r="EUI118" s="63"/>
      <c r="EUJ118" s="63"/>
      <c r="EUK118" s="63"/>
      <c r="EUL118" s="63"/>
      <c r="EUM118" s="63"/>
      <c r="EUN118" s="63"/>
      <c r="EUO118" s="63"/>
      <c r="EUP118" s="63"/>
      <c r="EUQ118" s="63"/>
      <c r="EUR118" s="63"/>
      <c r="EUS118" s="63"/>
      <c r="EUT118" s="63"/>
      <c r="EUU118" s="63"/>
      <c r="EUV118" s="63"/>
      <c r="EUW118" s="63"/>
      <c r="EUX118" s="63"/>
      <c r="EUY118" s="63"/>
      <c r="EUZ118" s="63"/>
      <c r="EVA118" s="63"/>
      <c r="EVB118" s="63"/>
      <c r="EVC118" s="63"/>
      <c r="EVD118" s="63"/>
      <c r="EVE118" s="63"/>
      <c r="EVF118" s="63"/>
      <c r="EVG118" s="63"/>
      <c r="EVH118" s="63"/>
      <c r="EVI118" s="63"/>
      <c r="EVJ118" s="63"/>
      <c r="EVK118" s="63"/>
      <c r="EVL118" s="63"/>
      <c r="EVM118" s="63"/>
      <c r="EVN118" s="63"/>
      <c r="EVO118" s="63"/>
      <c r="EVP118" s="63"/>
      <c r="EVQ118" s="63"/>
      <c r="EVR118" s="63"/>
      <c r="EVS118" s="63"/>
      <c r="EVT118" s="63"/>
      <c r="EVU118" s="63"/>
      <c r="EVV118" s="63"/>
      <c r="EVW118" s="63"/>
      <c r="EVX118" s="63"/>
      <c r="EVY118" s="63"/>
      <c r="EVZ118" s="63"/>
      <c r="EWA118" s="63"/>
      <c r="EWB118" s="63"/>
      <c r="EWC118" s="63"/>
      <c r="EWD118" s="63"/>
      <c r="EWE118" s="63"/>
      <c r="EWF118" s="63"/>
      <c r="EWG118" s="63"/>
      <c r="EWH118" s="63"/>
      <c r="EWI118" s="63"/>
      <c r="EWJ118" s="63"/>
      <c r="EWK118" s="63"/>
      <c r="EWL118" s="63"/>
      <c r="EWM118" s="63"/>
      <c r="EWN118" s="63"/>
      <c r="EWO118" s="63"/>
      <c r="EWP118" s="63"/>
      <c r="EWQ118" s="63"/>
      <c r="EWR118" s="63"/>
      <c r="EWS118" s="63"/>
      <c r="EWT118" s="63"/>
      <c r="EWU118" s="63"/>
      <c r="EWV118" s="63"/>
      <c r="EWW118" s="63"/>
      <c r="EWX118" s="63"/>
      <c r="EWY118" s="63"/>
      <c r="EWZ118" s="63"/>
      <c r="EXA118" s="63"/>
      <c r="EXB118" s="63"/>
      <c r="EXC118" s="63"/>
      <c r="EXD118" s="63"/>
      <c r="EXE118" s="63"/>
      <c r="EXF118" s="63"/>
      <c r="EXG118" s="63"/>
      <c r="EXH118" s="63"/>
      <c r="EXI118" s="63"/>
      <c r="EXJ118" s="63"/>
      <c r="EXK118" s="63"/>
      <c r="EXL118" s="63"/>
      <c r="EXM118" s="63"/>
      <c r="EXN118" s="63"/>
      <c r="EXO118" s="63"/>
      <c r="EXP118" s="63"/>
      <c r="EXQ118" s="63"/>
      <c r="EXR118" s="63"/>
      <c r="EXS118" s="63"/>
      <c r="EXT118" s="63"/>
      <c r="EXU118" s="63"/>
      <c r="EXV118" s="63"/>
      <c r="EXW118" s="63"/>
      <c r="EXX118" s="63"/>
      <c r="EXY118" s="63"/>
      <c r="EXZ118" s="63"/>
      <c r="EYA118" s="63"/>
      <c r="EYB118" s="63"/>
      <c r="EYC118" s="63"/>
      <c r="EYD118" s="63"/>
      <c r="EYE118" s="63"/>
      <c r="EYF118" s="63"/>
      <c r="EYG118" s="63"/>
      <c r="EYH118" s="63"/>
      <c r="EYI118" s="63"/>
      <c r="EYJ118" s="63"/>
      <c r="EYK118" s="63"/>
      <c r="EYL118" s="63"/>
      <c r="EYM118" s="63"/>
      <c r="EYN118" s="63"/>
      <c r="EYO118" s="63"/>
      <c r="EYP118" s="63"/>
      <c r="EYQ118" s="63"/>
      <c r="EYR118" s="63"/>
      <c r="EYS118" s="63"/>
      <c r="EYT118" s="63"/>
      <c r="EYU118" s="63"/>
      <c r="EYV118" s="63"/>
      <c r="EYW118" s="63"/>
      <c r="EYX118" s="63"/>
      <c r="EYY118" s="63"/>
      <c r="EYZ118" s="63"/>
      <c r="EZA118" s="63"/>
      <c r="EZB118" s="63"/>
      <c r="EZC118" s="63"/>
      <c r="EZD118" s="63"/>
      <c r="EZE118" s="63"/>
      <c r="EZF118" s="63"/>
      <c r="EZG118" s="63"/>
      <c r="EZH118" s="63"/>
      <c r="EZI118" s="63"/>
      <c r="EZJ118" s="63"/>
      <c r="EZK118" s="63"/>
      <c r="EZL118" s="63"/>
      <c r="EZM118" s="63"/>
      <c r="EZN118" s="63"/>
      <c r="EZO118" s="63"/>
      <c r="EZP118" s="63"/>
      <c r="EZQ118" s="63"/>
      <c r="EZR118" s="63"/>
      <c r="EZS118" s="63"/>
      <c r="EZT118" s="63"/>
      <c r="EZU118" s="63"/>
      <c r="EZV118" s="63"/>
      <c r="EZW118" s="63"/>
      <c r="EZX118" s="63"/>
      <c r="EZY118" s="63"/>
      <c r="EZZ118" s="63"/>
      <c r="FAA118" s="63"/>
      <c r="FAB118" s="63"/>
      <c r="FAC118" s="63"/>
      <c r="FAD118" s="63"/>
      <c r="FAE118" s="63"/>
      <c r="FAF118" s="63"/>
      <c r="FAG118" s="63"/>
      <c r="FAH118" s="63"/>
      <c r="FAI118" s="63"/>
      <c r="FAJ118" s="63"/>
      <c r="FAK118" s="63"/>
      <c r="FAL118" s="63"/>
      <c r="FAM118" s="63"/>
      <c r="FAN118" s="63"/>
      <c r="FAO118" s="63"/>
      <c r="FAP118" s="63"/>
      <c r="FAQ118" s="63"/>
      <c r="FAR118" s="63"/>
      <c r="FAS118" s="63"/>
      <c r="FAT118" s="63"/>
      <c r="FAU118" s="63"/>
      <c r="FAV118" s="63"/>
      <c r="FAW118" s="63"/>
      <c r="FAX118" s="63"/>
      <c r="FAY118" s="63"/>
      <c r="FAZ118" s="63"/>
      <c r="FBA118" s="63"/>
      <c r="FBB118" s="63"/>
      <c r="FBC118" s="63"/>
      <c r="FBD118" s="63"/>
      <c r="FBE118" s="63"/>
      <c r="FBF118" s="63"/>
      <c r="FBG118" s="63"/>
      <c r="FBH118" s="63"/>
      <c r="FBI118" s="63"/>
      <c r="FBJ118" s="63"/>
      <c r="FBK118" s="63"/>
      <c r="FBL118" s="63"/>
      <c r="FBM118" s="63"/>
      <c r="FBN118" s="63"/>
      <c r="FBO118" s="63"/>
      <c r="FBP118" s="63"/>
      <c r="FBQ118" s="63"/>
      <c r="FBR118" s="63"/>
      <c r="FBS118" s="63"/>
      <c r="FBT118" s="63"/>
      <c r="FBU118" s="63"/>
      <c r="FBV118" s="63"/>
      <c r="FBW118" s="63"/>
      <c r="FBX118" s="63"/>
      <c r="FBY118" s="63"/>
      <c r="FBZ118" s="63"/>
      <c r="FCA118" s="63"/>
      <c r="FCB118" s="63"/>
      <c r="FCC118" s="63"/>
      <c r="FCD118" s="63"/>
      <c r="FCE118" s="63"/>
      <c r="FCF118" s="63"/>
      <c r="FCG118" s="63"/>
      <c r="FCH118" s="63"/>
      <c r="FCI118" s="63"/>
      <c r="FCJ118" s="63"/>
      <c r="FCK118" s="63"/>
      <c r="FCL118" s="63"/>
      <c r="FCM118" s="63"/>
      <c r="FCN118" s="63"/>
      <c r="FCO118" s="63"/>
      <c r="FCP118" s="63"/>
      <c r="FCQ118" s="63"/>
      <c r="FCR118" s="63"/>
      <c r="FCS118" s="63"/>
      <c r="FCT118" s="63"/>
      <c r="FCU118" s="63"/>
      <c r="FCV118" s="63"/>
      <c r="FCW118" s="63"/>
      <c r="FCX118" s="63"/>
      <c r="FCY118" s="63"/>
      <c r="FCZ118" s="63"/>
      <c r="FDA118" s="63"/>
      <c r="FDB118" s="63"/>
      <c r="FDC118" s="63"/>
      <c r="FDD118" s="63"/>
      <c r="FDE118" s="63"/>
      <c r="FDF118" s="63"/>
      <c r="FDG118" s="63"/>
      <c r="FDH118" s="63"/>
      <c r="FDI118" s="63"/>
      <c r="FDJ118" s="63"/>
      <c r="FDK118" s="63"/>
      <c r="FDL118" s="63"/>
      <c r="FDM118" s="63"/>
      <c r="FDN118" s="63"/>
      <c r="FDO118" s="63"/>
      <c r="FDP118" s="63"/>
      <c r="FDQ118" s="63"/>
      <c r="FDR118" s="63"/>
      <c r="FDS118" s="63"/>
      <c r="FDT118" s="63"/>
      <c r="FDU118" s="63"/>
      <c r="FDV118" s="63"/>
      <c r="FDW118" s="63"/>
      <c r="FDX118" s="63"/>
      <c r="FDY118" s="63"/>
      <c r="FDZ118" s="63"/>
      <c r="FEA118" s="63"/>
      <c r="FEB118" s="63"/>
      <c r="FEC118" s="63"/>
      <c r="FED118" s="63"/>
      <c r="FEE118" s="63"/>
      <c r="FEF118" s="63"/>
      <c r="FEG118" s="63"/>
      <c r="FEH118" s="63"/>
      <c r="FEI118" s="63"/>
      <c r="FEJ118" s="63"/>
      <c r="FEK118" s="63"/>
      <c r="FEL118" s="63"/>
      <c r="FEM118" s="63"/>
      <c r="FEN118" s="63"/>
      <c r="FEO118" s="63"/>
      <c r="FEP118" s="63"/>
      <c r="FEQ118" s="63"/>
      <c r="FER118" s="63"/>
      <c r="FES118" s="63"/>
      <c r="FET118" s="63"/>
      <c r="FEU118" s="63"/>
      <c r="FEV118" s="63"/>
      <c r="FEW118" s="63"/>
      <c r="FEX118" s="63"/>
      <c r="FEY118" s="63"/>
      <c r="FEZ118" s="63"/>
      <c r="FFA118" s="63"/>
      <c r="FFB118" s="63"/>
      <c r="FFC118" s="63"/>
      <c r="FFD118" s="63"/>
      <c r="FFE118" s="63"/>
      <c r="FFF118" s="63"/>
      <c r="FFG118" s="63"/>
      <c r="FFH118" s="63"/>
      <c r="FFI118" s="63"/>
      <c r="FFJ118" s="63"/>
      <c r="FFK118" s="63"/>
      <c r="FFL118" s="63"/>
      <c r="FFM118" s="63"/>
      <c r="FFN118" s="63"/>
      <c r="FFO118" s="63"/>
      <c r="FFP118" s="63"/>
      <c r="FFQ118" s="63"/>
      <c r="FFR118" s="63"/>
      <c r="FFS118" s="63"/>
      <c r="FFT118" s="63"/>
      <c r="FFU118" s="63"/>
      <c r="FFV118" s="63"/>
      <c r="FFW118" s="63"/>
      <c r="FFX118" s="63"/>
      <c r="FFY118" s="63"/>
      <c r="FFZ118" s="63"/>
      <c r="FGA118" s="63"/>
      <c r="FGB118" s="63"/>
      <c r="FGC118" s="63"/>
      <c r="FGD118" s="63"/>
      <c r="FGE118" s="63"/>
      <c r="FGF118" s="63"/>
      <c r="FGG118" s="63"/>
      <c r="FGH118" s="63"/>
      <c r="FGI118" s="63"/>
      <c r="FGJ118" s="63"/>
      <c r="FGK118" s="63"/>
      <c r="FGL118" s="63"/>
      <c r="FGM118" s="63"/>
      <c r="FGN118" s="63"/>
      <c r="FGO118" s="63"/>
      <c r="FGP118" s="63"/>
      <c r="FGQ118" s="63"/>
      <c r="FGR118" s="63"/>
      <c r="FGS118" s="63"/>
      <c r="FGT118" s="63"/>
      <c r="FGU118" s="63"/>
      <c r="FGV118" s="63"/>
      <c r="FGW118" s="63"/>
      <c r="FGX118" s="63"/>
      <c r="FGY118" s="63"/>
      <c r="FGZ118" s="63"/>
      <c r="FHA118" s="63"/>
      <c r="FHB118" s="63"/>
      <c r="FHC118" s="63"/>
      <c r="FHD118" s="63"/>
      <c r="FHE118" s="63"/>
      <c r="FHF118" s="63"/>
      <c r="FHG118" s="63"/>
      <c r="FHH118" s="63"/>
      <c r="FHI118" s="63"/>
      <c r="FHJ118" s="63"/>
      <c r="FHK118" s="63"/>
      <c r="FHL118" s="63"/>
      <c r="FHM118" s="63"/>
      <c r="FHN118" s="63"/>
      <c r="FHO118" s="63"/>
      <c r="FHP118" s="63"/>
      <c r="FHQ118" s="63"/>
      <c r="FHR118" s="63"/>
      <c r="FHS118" s="63"/>
      <c r="FHT118" s="63"/>
      <c r="FHU118" s="63"/>
      <c r="FHV118" s="63"/>
      <c r="FHW118" s="63"/>
      <c r="FHX118" s="63"/>
      <c r="FHY118" s="63"/>
      <c r="FHZ118" s="63"/>
      <c r="FIA118" s="63"/>
      <c r="FIB118" s="63"/>
      <c r="FIC118" s="63"/>
      <c r="FID118" s="63"/>
      <c r="FIE118" s="63"/>
      <c r="FIF118" s="63"/>
      <c r="FIG118" s="63"/>
      <c r="FIH118" s="63"/>
      <c r="FII118" s="63"/>
      <c r="FIJ118" s="63"/>
      <c r="FIK118" s="63"/>
      <c r="FIL118" s="63"/>
      <c r="FIM118" s="63"/>
      <c r="FIN118" s="63"/>
      <c r="FIO118" s="63"/>
      <c r="FIP118" s="63"/>
      <c r="FIQ118" s="63"/>
      <c r="FIR118" s="63"/>
      <c r="FIS118" s="63"/>
      <c r="FIT118" s="63"/>
      <c r="FIU118" s="63"/>
      <c r="FIV118" s="63"/>
      <c r="FIW118" s="63"/>
      <c r="FIX118" s="63"/>
      <c r="FIY118" s="63"/>
      <c r="FIZ118" s="63"/>
      <c r="FJA118" s="63"/>
      <c r="FJB118" s="63"/>
      <c r="FJC118" s="63"/>
      <c r="FJD118" s="63"/>
      <c r="FJE118" s="63"/>
      <c r="FJF118" s="63"/>
      <c r="FJG118" s="63"/>
      <c r="FJH118" s="63"/>
      <c r="FJI118" s="63"/>
      <c r="FJJ118" s="63"/>
      <c r="FJK118" s="63"/>
      <c r="FJL118" s="63"/>
      <c r="FJM118" s="63"/>
      <c r="FJN118" s="63"/>
      <c r="FJO118" s="63"/>
      <c r="FJP118" s="63"/>
      <c r="FJQ118" s="63"/>
      <c r="FJR118" s="63"/>
      <c r="FJS118" s="63"/>
      <c r="FJT118" s="63"/>
      <c r="FJU118" s="63"/>
      <c r="FJV118" s="63"/>
      <c r="FJW118" s="63"/>
      <c r="FJX118" s="63"/>
      <c r="FJY118" s="63"/>
      <c r="FJZ118" s="63"/>
      <c r="FKA118" s="63"/>
      <c r="FKB118" s="63"/>
      <c r="FKC118" s="63"/>
      <c r="FKD118" s="63"/>
      <c r="FKE118" s="63"/>
      <c r="FKF118" s="63"/>
      <c r="FKG118" s="63"/>
      <c r="FKH118" s="63"/>
      <c r="FKI118" s="63"/>
      <c r="FKJ118" s="63"/>
      <c r="FKK118" s="63"/>
      <c r="FKL118" s="63"/>
      <c r="FKM118" s="63"/>
      <c r="FKN118" s="63"/>
      <c r="FKO118" s="63"/>
      <c r="FKP118" s="63"/>
      <c r="FKQ118" s="63"/>
      <c r="FKR118" s="63"/>
      <c r="FKS118" s="63"/>
      <c r="FKT118" s="63"/>
      <c r="FKU118" s="63"/>
      <c r="FKV118" s="63"/>
      <c r="FKW118" s="63"/>
      <c r="FKX118" s="63"/>
      <c r="FKY118" s="63"/>
      <c r="FKZ118" s="63"/>
      <c r="FLA118" s="63"/>
      <c r="FLB118" s="63"/>
      <c r="FLC118" s="63"/>
      <c r="FLD118" s="63"/>
      <c r="FLE118" s="63"/>
      <c r="FLF118" s="63"/>
      <c r="FLG118" s="63"/>
      <c r="FLH118" s="63"/>
      <c r="FLI118" s="63"/>
      <c r="FLJ118" s="63"/>
      <c r="FLK118" s="63"/>
      <c r="FLL118" s="63"/>
      <c r="FLM118" s="63"/>
      <c r="FLN118" s="63"/>
      <c r="FLO118" s="63"/>
      <c r="FLP118" s="63"/>
      <c r="FLQ118" s="63"/>
      <c r="FLR118" s="63"/>
      <c r="FLS118" s="63"/>
      <c r="FLT118" s="63"/>
      <c r="FLU118" s="63"/>
      <c r="FLV118" s="63"/>
      <c r="FLW118" s="63"/>
      <c r="FLX118" s="63"/>
      <c r="FLY118" s="63"/>
      <c r="FLZ118" s="63"/>
      <c r="FMA118" s="63"/>
      <c r="FMB118" s="63"/>
      <c r="FMC118" s="63"/>
      <c r="FMD118" s="63"/>
      <c r="FME118" s="63"/>
      <c r="FMF118" s="63"/>
      <c r="FMG118" s="63"/>
      <c r="FMH118" s="63"/>
      <c r="FMI118" s="63"/>
      <c r="FMJ118" s="63"/>
      <c r="FMK118" s="63"/>
      <c r="FML118" s="63"/>
      <c r="FMM118" s="63"/>
      <c r="FMN118" s="63"/>
      <c r="FMO118" s="63"/>
      <c r="FMP118" s="63"/>
      <c r="FMQ118" s="63"/>
      <c r="FMR118" s="63"/>
      <c r="FMS118" s="63"/>
      <c r="FMT118" s="63"/>
      <c r="FMU118" s="63"/>
      <c r="FMV118" s="63"/>
      <c r="FMW118" s="63"/>
      <c r="FMX118" s="63"/>
      <c r="FMY118" s="63"/>
      <c r="FMZ118" s="63"/>
      <c r="FNA118" s="63"/>
      <c r="FNB118" s="63"/>
      <c r="FNC118" s="63"/>
      <c r="FND118" s="63"/>
      <c r="FNE118" s="63"/>
      <c r="FNF118" s="63"/>
      <c r="FNG118" s="63"/>
      <c r="FNH118" s="63"/>
      <c r="FNI118" s="63"/>
      <c r="FNJ118" s="63"/>
      <c r="FNK118" s="63"/>
      <c r="FNL118" s="63"/>
      <c r="FNM118" s="63"/>
      <c r="FNN118" s="63"/>
      <c r="FNO118" s="63"/>
      <c r="FNP118" s="63"/>
      <c r="FNQ118" s="63"/>
      <c r="FNR118" s="63"/>
      <c r="FNS118" s="63"/>
      <c r="FNT118" s="63"/>
      <c r="FNU118" s="63"/>
      <c r="FNV118" s="63"/>
      <c r="FNW118" s="63"/>
      <c r="FNX118" s="63"/>
      <c r="FNY118" s="63"/>
      <c r="FNZ118" s="63"/>
      <c r="FOA118" s="63"/>
      <c r="FOB118" s="63"/>
      <c r="FOC118" s="63"/>
      <c r="FOD118" s="63"/>
      <c r="FOE118" s="63"/>
      <c r="FOF118" s="63"/>
      <c r="FOG118" s="63"/>
      <c r="FOH118" s="63"/>
      <c r="FOI118" s="63"/>
      <c r="FOJ118" s="63"/>
      <c r="FOK118" s="63"/>
      <c r="FOL118" s="63"/>
      <c r="FOM118" s="63"/>
      <c r="FON118" s="63"/>
      <c r="FOO118" s="63"/>
      <c r="FOP118" s="63"/>
      <c r="FOQ118" s="63"/>
      <c r="FOR118" s="63"/>
      <c r="FOS118" s="63"/>
      <c r="FOT118" s="63"/>
      <c r="FOU118" s="63"/>
      <c r="FOV118" s="63"/>
      <c r="FOW118" s="63"/>
      <c r="FOX118" s="63"/>
      <c r="FOY118" s="63"/>
      <c r="FOZ118" s="63"/>
      <c r="FPA118" s="63"/>
      <c r="FPB118" s="63"/>
      <c r="FPC118" s="63"/>
      <c r="FPD118" s="63"/>
      <c r="FPE118" s="63"/>
      <c r="FPF118" s="63"/>
      <c r="FPG118" s="63"/>
      <c r="FPH118" s="63"/>
      <c r="FPI118" s="63"/>
      <c r="FPJ118" s="63"/>
      <c r="FPK118" s="63"/>
      <c r="FPL118" s="63"/>
      <c r="FPM118" s="63"/>
      <c r="FPN118" s="63"/>
      <c r="FPO118" s="63"/>
      <c r="FPP118" s="63"/>
      <c r="FPQ118" s="63"/>
      <c r="FPR118" s="63"/>
      <c r="FPS118" s="63"/>
      <c r="FPT118" s="63"/>
      <c r="FPU118" s="63"/>
      <c r="FPV118" s="63"/>
      <c r="FPW118" s="63"/>
      <c r="FPX118" s="63"/>
      <c r="FPY118" s="63"/>
      <c r="FPZ118" s="63"/>
      <c r="FQA118" s="63"/>
      <c r="FQB118" s="63"/>
      <c r="FQC118" s="63"/>
      <c r="FQD118" s="63"/>
      <c r="FQE118" s="63"/>
      <c r="FQF118" s="63"/>
      <c r="FQG118" s="63"/>
      <c r="FQH118" s="63"/>
      <c r="FQI118" s="63"/>
      <c r="FQJ118" s="63"/>
      <c r="FQK118" s="63"/>
      <c r="FQL118" s="63"/>
      <c r="FQM118" s="63"/>
      <c r="FQN118" s="63"/>
      <c r="FQO118" s="63"/>
      <c r="FQP118" s="63"/>
      <c r="FQQ118" s="63"/>
      <c r="FQR118" s="63"/>
      <c r="FQS118" s="63"/>
      <c r="FQT118" s="63"/>
      <c r="FQU118" s="63"/>
      <c r="FQV118" s="63"/>
      <c r="FQW118" s="63"/>
      <c r="FQX118" s="63"/>
      <c r="FQY118" s="63"/>
      <c r="FQZ118" s="63"/>
      <c r="FRA118" s="63"/>
      <c r="FRB118" s="63"/>
      <c r="FRC118" s="63"/>
      <c r="FRD118" s="63"/>
      <c r="FRE118" s="63"/>
      <c r="FRF118" s="63"/>
      <c r="FRG118" s="63"/>
      <c r="FRH118" s="63"/>
      <c r="FRI118" s="63"/>
      <c r="FRJ118" s="63"/>
      <c r="FRK118" s="63"/>
      <c r="FRL118" s="63"/>
      <c r="FRM118" s="63"/>
      <c r="FRN118" s="63"/>
      <c r="FRO118" s="63"/>
      <c r="FRP118" s="63"/>
      <c r="FRQ118" s="63"/>
      <c r="FRR118" s="63"/>
      <c r="FRS118" s="63"/>
      <c r="FRT118" s="63"/>
      <c r="FRU118" s="63"/>
      <c r="FRV118" s="63"/>
      <c r="FRW118" s="63"/>
      <c r="FRX118" s="63"/>
      <c r="FRY118" s="63"/>
      <c r="FRZ118" s="63"/>
      <c r="FSA118" s="63"/>
      <c r="FSB118" s="63"/>
      <c r="FSC118" s="63"/>
      <c r="FSD118" s="63"/>
      <c r="FSE118" s="63"/>
      <c r="FSF118" s="63"/>
      <c r="FSG118" s="63"/>
      <c r="FSH118" s="63"/>
      <c r="FSI118" s="63"/>
      <c r="FSJ118" s="63"/>
      <c r="FSK118" s="63"/>
      <c r="FSL118" s="63"/>
      <c r="FSM118" s="63"/>
      <c r="FSN118" s="63"/>
      <c r="FSO118" s="63"/>
      <c r="FSP118" s="63"/>
      <c r="FSQ118" s="63"/>
      <c r="FSR118" s="63"/>
      <c r="FSS118" s="63"/>
      <c r="FST118" s="63"/>
      <c r="FSU118" s="63"/>
      <c r="FSV118" s="63"/>
      <c r="FSW118" s="63"/>
      <c r="FSX118" s="63"/>
      <c r="FSY118" s="63"/>
      <c r="FSZ118" s="63"/>
      <c r="FTA118" s="63"/>
      <c r="FTB118" s="63"/>
      <c r="FTC118" s="63"/>
      <c r="FTD118" s="63"/>
      <c r="FTE118" s="63"/>
      <c r="FTF118" s="63"/>
      <c r="FTG118" s="63"/>
      <c r="FTH118" s="63"/>
      <c r="FTI118" s="63"/>
      <c r="FTJ118" s="63"/>
      <c r="FTK118" s="63"/>
      <c r="FTL118" s="63"/>
      <c r="FTM118" s="63"/>
      <c r="FTN118" s="63"/>
      <c r="FTO118" s="63"/>
      <c r="FTP118" s="63"/>
      <c r="FTQ118" s="63"/>
      <c r="FTR118" s="63"/>
      <c r="FTS118" s="63"/>
      <c r="FTT118" s="63"/>
      <c r="FTU118" s="63"/>
      <c r="FTV118" s="63"/>
      <c r="FTW118" s="63"/>
      <c r="FTX118" s="63"/>
      <c r="FTY118" s="63"/>
      <c r="FTZ118" s="63"/>
      <c r="FUA118" s="63"/>
      <c r="FUB118" s="63"/>
      <c r="FUC118" s="63"/>
      <c r="FUD118" s="63"/>
      <c r="FUE118" s="63"/>
      <c r="FUF118" s="63"/>
      <c r="FUG118" s="63"/>
      <c r="FUH118" s="63"/>
      <c r="FUI118" s="63"/>
      <c r="FUJ118" s="63"/>
      <c r="FUK118" s="63"/>
      <c r="FUL118" s="63"/>
      <c r="FUM118" s="63"/>
      <c r="FUN118" s="63"/>
      <c r="FUO118" s="63"/>
      <c r="FUP118" s="63"/>
      <c r="FUQ118" s="63"/>
      <c r="FUR118" s="63"/>
      <c r="FUS118" s="63"/>
      <c r="FUT118" s="63"/>
      <c r="FUU118" s="63"/>
      <c r="FUV118" s="63"/>
      <c r="FUW118" s="63"/>
      <c r="FUX118" s="63"/>
      <c r="FUY118" s="63"/>
      <c r="FUZ118" s="63"/>
      <c r="FVA118" s="63"/>
      <c r="FVB118" s="63"/>
      <c r="FVC118" s="63"/>
      <c r="FVD118" s="63"/>
      <c r="FVE118" s="63"/>
      <c r="FVF118" s="63"/>
      <c r="FVG118" s="63"/>
      <c r="FVH118" s="63"/>
      <c r="FVI118" s="63"/>
      <c r="FVJ118" s="63"/>
      <c r="FVK118" s="63"/>
      <c r="FVL118" s="63"/>
      <c r="FVM118" s="63"/>
      <c r="FVN118" s="63"/>
      <c r="FVO118" s="63"/>
      <c r="FVP118" s="63"/>
      <c r="FVQ118" s="63"/>
      <c r="FVR118" s="63"/>
      <c r="FVS118" s="63"/>
      <c r="FVT118" s="63"/>
      <c r="FVU118" s="63"/>
      <c r="FVV118" s="63"/>
      <c r="FVW118" s="63"/>
      <c r="FVX118" s="63"/>
      <c r="FVY118" s="63"/>
      <c r="FVZ118" s="63"/>
      <c r="FWA118" s="63"/>
      <c r="FWB118" s="63"/>
      <c r="FWC118" s="63"/>
      <c r="FWD118" s="63"/>
      <c r="FWE118" s="63"/>
      <c r="FWF118" s="63"/>
      <c r="FWG118" s="63"/>
      <c r="FWH118" s="63"/>
      <c r="FWI118" s="63"/>
      <c r="FWJ118" s="63"/>
      <c r="FWK118" s="63"/>
      <c r="FWL118" s="63"/>
      <c r="FWM118" s="63"/>
      <c r="FWN118" s="63"/>
      <c r="FWO118" s="63"/>
      <c r="FWP118" s="63"/>
      <c r="FWQ118" s="63"/>
      <c r="FWR118" s="63"/>
      <c r="FWS118" s="63"/>
      <c r="FWT118" s="63"/>
      <c r="FWU118" s="63"/>
      <c r="FWV118" s="63"/>
      <c r="FWW118" s="63"/>
      <c r="FWX118" s="63"/>
      <c r="FWY118" s="63"/>
      <c r="FWZ118" s="63"/>
      <c r="FXA118" s="63"/>
      <c r="FXB118" s="63"/>
      <c r="FXC118" s="63"/>
      <c r="FXD118" s="63"/>
      <c r="FXE118" s="63"/>
      <c r="FXF118" s="63"/>
      <c r="FXG118" s="63"/>
      <c r="FXH118" s="63"/>
      <c r="FXI118" s="63"/>
      <c r="FXJ118" s="63"/>
      <c r="FXK118" s="63"/>
      <c r="FXL118" s="63"/>
      <c r="FXM118" s="63"/>
      <c r="FXN118" s="63"/>
      <c r="FXO118" s="63"/>
      <c r="FXP118" s="63"/>
      <c r="FXQ118" s="63"/>
      <c r="FXR118" s="63"/>
      <c r="FXS118" s="63"/>
      <c r="FXT118" s="63"/>
      <c r="FXU118" s="63"/>
      <c r="FXV118" s="63"/>
      <c r="FXW118" s="63"/>
      <c r="FXX118" s="63"/>
      <c r="FXY118" s="63"/>
      <c r="FXZ118" s="63"/>
      <c r="FYA118" s="63"/>
      <c r="FYB118" s="63"/>
      <c r="FYC118" s="63"/>
      <c r="FYD118" s="63"/>
      <c r="FYE118" s="63"/>
      <c r="FYF118" s="63"/>
      <c r="FYG118" s="63"/>
      <c r="FYH118" s="63"/>
      <c r="FYI118" s="63"/>
      <c r="FYJ118" s="63"/>
      <c r="FYK118" s="63"/>
      <c r="FYL118" s="63"/>
      <c r="FYM118" s="63"/>
      <c r="FYN118" s="63"/>
      <c r="FYO118" s="63"/>
      <c r="FYP118" s="63"/>
      <c r="FYQ118" s="63"/>
      <c r="FYR118" s="63"/>
      <c r="FYS118" s="63"/>
      <c r="FYT118" s="63"/>
      <c r="FYU118" s="63"/>
      <c r="FYV118" s="63"/>
      <c r="FYW118" s="63"/>
      <c r="FYX118" s="63"/>
      <c r="FYY118" s="63"/>
      <c r="FYZ118" s="63"/>
      <c r="FZA118" s="63"/>
      <c r="FZB118" s="63"/>
      <c r="FZC118" s="63"/>
      <c r="FZD118" s="63"/>
      <c r="FZE118" s="63"/>
      <c r="FZF118" s="63"/>
      <c r="FZG118" s="63"/>
      <c r="FZH118" s="63"/>
      <c r="FZI118" s="63"/>
      <c r="FZJ118" s="63"/>
      <c r="FZK118" s="63"/>
      <c r="FZL118" s="63"/>
      <c r="FZM118" s="63"/>
      <c r="FZN118" s="63"/>
      <c r="FZO118" s="63"/>
      <c r="FZP118" s="63"/>
      <c r="FZQ118" s="63"/>
      <c r="FZR118" s="63"/>
      <c r="FZS118" s="63"/>
      <c r="FZT118" s="63"/>
      <c r="FZU118" s="63"/>
      <c r="FZV118" s="63"/>
      <c r="FZW118" s="63"/>
      <c r="FZX118" s="63"/>
      <c r="FZY118" s="63"/>
      <c r="FZZ118" s="63"/>
      <c r="GAA118" s="63"/>
      <c r="GAB118" s="63"/>
      <c r="GAC118" s="63"/>
      <c r="GAD118" s="63"/>
      <c r="GAE118" s="63"/>
      <c r="GAF118" s="63"/>
      <c r="GAG118" s="63"/>
      <c r="GAH118" s="63"/>
      <c r="GAI118" s="63"/>
      <c r="GAJ118" s="63"/>
      <c r="GAK118" s="63"/>
      <c r="GAL118" s="63"/>
      <c r="GAM118" s="63"/>
      <c r="GAN118" s="63"/>
      <c r="GAO118" s="63"/>
      <c r="GAP118" s="63"/>
      <c r="GAQ118" s="63"/>
      <c r="GAR118" s="63"/>
      <c r="GAS118" s="63"/>
      <c r="GAT118" s="63"/>
      <c r="GAU118" s="63"/>
      <c r="GAV118" s="63"/>
      <c r="GAW118" s="63"/>
      <c r="GAX118" s="63"/>
      <c r="GAY118" s="63"/>
      <c r="GAZ118" s="63"/>
      <c r="GBA118" s="63"/>
      <c r="GBB118" s="63"/>
      <c r="GBC118" s="63"/>
      <c r="GBD118" s="63"/>
      <c r="GBE118" s="63"/>
      <c r="GBF118" s="63"/>
      <c r="GBG118" s="63"/>
      <c r="GBH118" s="63"/>
      <c r="GBI118" s="63"/>
      <c r="GBJ118" s="63"/>
      <c r="GBK118" s="63"/>
      <c r="GBL118" s="63"/>
      <c r="GBM118" s="63"/>
      <c r="GBN118" s="63"/>
      <c r="GBO118" s="63"/>
      <c r="GBP118" s="63"/>
      <c r="GBQ118" s="63"/>
      <c r="GBR118" s="63"/>
      <c r="GBS118" s="63"/>
      <c r="GBT118" s="63"/>
      <c r="GBU118" s="63"/>
      <c r="GBV118" s="63"/>
      <c r="GBW118" s="63"/>
      <c r="GBX118" s="63"/>
      <c r="GBY118" s="63"/>
      <c r="GBZ118" s="63"/>
      <c r="GCA118" s="63"/>
      <c r="GCB118" s="63"/>
      <c r="GCC118" s="63"/>
      <c r="GCD118" s="63"/>
      <c r="GCE118" s="63"/>
      <c r="GCF118" s="63"/>
      <c r="GCG118" s="63"/>
      <c r="GCH118" s="63"/>
      <c r="GCI118" s="63"/>
      <c r="GCJ118" s="63"/>
      <c r="GCK118" s="63"/>
      <c r="GCL118" s="63"/>
      <c r="GCM118" s="63"/>
      <c r="GCN118" s="63"/>
      <c r="GCO118" s="63"/>
      <c r="GCP118" s="63"/>
      <c r="GCQ118" s="63"/>
      <c r="GCR118" s="63"/>
      <c r="GCS118" s="63"/>
      <c r="GCT118" s="63"/>
      <c r="GCU118" s="63"/>
      <c r="GCV118" s="63"/>
      <c r="GCW118" s="63"/>
      <c r="GCX118" s="63"/>
      <c r="GCY118" s="63"/>
      <c r="GCZ118" s="63"/>
      <c r="GDA118" s="63"/>
      <c r="GDB118" s="63"/>
      <c r="GDC118" s="63"/>
      <c r="GDD118" s="63"/>
      <c r="GDE118" s="63"/>
      <c r="GDF118" s="63"/>
      <c r="GDG118" s="63"/>
      <c r="GDH118" s="63"/>
      <c r="GDI118" s="63"/>
      <c r="GDJ118" s="63"/>
      <c r="GDK118" s="63"/>
      <c r="GDL118" s="63"/>
      <c r="GDM118" s="63"/>
      <c r="GDN118" s="63"/>
      <c r="GDO118" s="63"/>
      <c r="GDP118" s="63"/>
      <c r="GDQ118" s="63"/>
      <c r="GDR118" s="63"/>
      <c r="GDS118" s="63"/>
      <c r="GDT118" s="63"/>
      <c r="GDU118" s="63"/>
      <c r="GDV118" s="63"/>
      <c r="GDW118" s="63"/>
      <c r="GDX118" s="63"/>
      <c r="GDY118" s="63"/>
      <c r="GDZ118" s="63"/>
      <c r="GEA118" s="63"/>
      <c r="GEB118" s="63"/>
      <c r="GEC118" s="63"/>
      <c r="GED118" s="63"/>
      <c r="GEE118" s="63"/>
      <c r="GEF118" s="63"/>
      <c r="GEG118" s="63"/>
      <c r="GEH118" s="63"/>
      <c r="GEI118" s="63"/>
      <c r="GEJ118" s="63"/>
      <c r="GEK118" s="63"/>
      <c r="GEL118" s="63"/>
      <c r="GEM118" s="63"/>
      <c r="GEN118" s="63"/>
      <c r="GEO118" s="63"/>
      <c r="GEP118" s="63"/>
      <c r="GEQ118" s="63"/>
      <c r="GER118" s="63"/>
      <c r="GES118" s="63"/>
      <c r="GET118" s="63"/>
      <c r="GEU118" s="63"/>
      <c r="GEV118" s="63"/>
      <c r="GEW118" s="63"/>
      <c r="GEX118" s="63"/>
      <c r="GEY118" s="63"/>
      <c r="GEZ118" s="63"/>
      <c r="GFA118" s="63"/>
      <c r="GFB118" s="63"/>
      <c r="GFC118" s="63"/>
      <c r="GFD118" s="63"/>
      <c r="GFE118" s="63"/>
      <c r="GFF118" s="63"/>
      <c r="GFG118" s="63"/>
      <c r="GFH118" s="63"/>
      <c r="GFI118" s="63"/>
      <c r="GFJ118" s="63"/>
      <c r="GFK118" s="63"/>
      <c r="GFL118" s="63"/>
      <c r="GFM118" s="63"/>
      <c r="GFN118" s="63"/>
      <c r="GFO118" s="63"/>
      <c r="GFP118" s="63"/>
      <c r="GFQ118" s="63"/>
      <c r="GFR118" s="63"/>
      <c r="GFS118" s="63"/>
      <c r="GFT118" s="63"/>
      <c r="GFU118" s="63"/>
      <c r="GFV118" s="63"/>
      <c r="GFW118" s="63"/>
      <c r="GFX118" s="63"/>
      <c r="GFY118" s="63"/>
      <c r="GFZ118" s="63"/>
      <c r="GGA118" s="63"/>
      <c r="GGB118" s="63"/>
      <c r="GGC118" s="63"/>
      <c r="GGD118" s="63"/>
      <c r="GGE118" s="63"/>
      <c r="GGF118" s="63"/>
      <c r="GGG118" s="63"/>
      <c r="GGH118" s="63"/>
      <c r="GGI118" s="63"/>
      <c r="GGJ118" s="63"/>
      <c r="GGK118" s="63"/>
      <c r="GGL118" s="63"/>
      <c r="GGM118" s="63"/>
      <c r="GGN118" s="63"/>
      <c r="GGO118" s="63"/>
      <c r="GGP118" s="63"/>
      <c r="GGQ118" s="63"/>
      <c r="GGR118" s="63"/>
      <c r="GGS118" s="63"/>
      <c r="GGT118" s="63"/>
      <c r="GGU118" s="63"/>
      <c r="GGV118" s="63"/>
      <c r="GGW118" s="63"/>
      <c r="GGX118" s="63"/>
      <c r="GGY118" s="63"/>
      <c r="GGZ118" s="63"/>
      <c r="GHA118" s="63"/>
      <c r="GHB118" s="63"/>
      <c r="GHC118" s="63"/>
      <c r="GHD118" s="63"/>
      <c r="GHE118" s="63"/>
      <c r="GHF118" s="63"/>
      <c r="GHG118" s="63"/>
      <c r="GHH118" s="63"/>
      <c r="GHI118" s="63"/>
      <c r="GHJ118" s="63"/>
      <c r="GHK118" s="63"/>
      <c r="GHL118" s="63"/>
      <c r="GHM118" s="63"/>
      <c r="GHN118" s="63"/>
      <c r="GHO118" s="63"/>
      <c r="GHP118" s="63"/>
      <c r="GHQ118" s="63"/>
      <c r="GHR118" s="63"/>
      <c r="GHS118" s="63"/>
      <c r="GHT118" s="63"/>
      <c r="GHU118" s="63"/>
      <c r="GHV118" s="63"/>
      <c r="GHW118" s="63"/>
      <c r="GHX118" s="63"/>
      <c r="GHY118" s="63"/>
      <c r="GHZ118" s="63"/>
      <c r="GIA118" s="63"/>
      <c r="GIB118" s="63"/>
      <c r="GIC118" s="63"/>
      <c r="GID118" s="63"/>
      <c r="GIE118" s="63"/>
      <c r="GIF118" s="63"/>
      <c r="GIG118" s="63"/>
      <c r="GIH118" s="63"/>
      <c r="GII118" s="63"/>
      <c r="GIJ118" s="63"/>
      <c r="GIK118" s="63"/>
      <c r="GIL118" s="63"/>
      <c r="GIM118" s="63"/>
      <c r="GIN118" s="63"/>
      <c r="GIO118" s="63"/>
      <c r="GIP118" s="63"/>
      <c r="GIQ118" s="63"/>
      <c r="GIR118" s="63"/>
      <c r="GIS118" s="63"/>
      <c r="GIT118" s="63"/>
      <c r="GIU118" s="63"/>
      <c r="GIV118" s="63"/>
      <c r="GIW118" s="63"/>
      <c r="GIX118" s="63"/>
      <c r="GIY118" s="63"/>
      <c r="GIZ118" s="63"/>
      <c r="GJA118" s="63"/>
      <c r="GJB118" s="63"/>
      <c r="GJC118" s="63"/>
      <c r="GJD118" s="63"/>
      <c r="GJE118" s="63"/>
      <c r="GJF118" s="63"/>
      <c r="GJG118" s="63"/>
      <c r="GJH118" s="63"/>
      <c r="GJI118" s="63"/>
      <c r="GJJ118" s="63"/>
      <c r="GJK118" s="63"/>
      <c r="GJL118" s="63"/>
      <c r="GJM118" s="63"/>
      <c r="GJN118" s="63"/>
      <c r="GJO118" s="63"/>
      <c r="GJP118" s="63"/>
      <c r="GJQ118" s="63"/>
      <c r="GJR118" s="63"/>
      <c r="GJS118" s="63"/>
      <c r="GJT118" s="63"/>
      <c r="GJU118" s="63"/>
      <c r="GJV118" s="63"/>
      <c r="GJW118" s="63"/>
      <c r="GJX118" s="63"/>
      <c r="GJY118" s="63"/>
      <c r="GJZ118" s="63"/>
      <c r="GKA118" s="63"/>
      <c r="GKB118" s="63"/>
      <c r="GKC118" s="63"/>
      <c r="GKD118" s="63"/>
      <c r="GKE118" s="63"/>
      <c r="GKF118" s="63"/>
      <c r="GKG118" s="63"/>
      <c r="GKH118" s="63"/>
      <c r="GKI118" s="63"/>
      <c r="GKJ118" s="63"/>
      <c r="GKK118" s="63"/>
      <c r="GKL118" s="63"/>
      <c r="GKM118" s="63"/>
      <c r="GKN118" s="63"/>
      <c r="GKO118" s="63"/>
      <c r="GKP118" s="63"/>
      <c r="GKQ118" s="63"/>
      <c r="GKR118" s="63"/>
      <c r="GKS118" s="63"/>
      <c r="GKT118" s="63"/>
      <c r="GKU118" s="63"/>
      <c r="GKV118" s="63"/>
      <c r="GKW118" s="63"/>
      <c r="GKX118" s="63"/>
      <c r="GKY118" s="63"/>
      <c r="GKZ118" s="63"/>
      <c r="GLA118" s="63"/>
      <c r="GLB118" s="63"/>
      <c r="GLC118" s="63"/>
      <c r="GLD118" s="63"/>
      <c r="GLE118" s="63"/>
      <c r="GLF118" s="63"/>
      <c r="GLG118" s="63"/>
      <c r="GLH118" s="63"/>
      <c r="GLI118" s="63"/>
      <c r="GLJ118" s="63"/>
      <c r="GLK118" s="63"/>
      <c r="GLL118" s="63"/>
      <c r="GLM118" s="63"/>
      <c r="GLN118" s="63"/>
      <c r="GLO118" s="63"/>
      <c r="GLP118" s="63"/>
      <c r="GLQ118" s="63"/>
      <c r="GLR118" s="63"/>
      <c r="GLS118" s="63"/>
      <c r="GLT118" s="63"/>
      <c r="GLU118" s="63"/>
      <c r="GLV118" s="63"/>
      <c r="GLW118" s="63"/>
      <c r="GLX118" s="63"/>
      <c r="GLY118" s="63"/>
      <c r="GLZ118" s="63"/>
      <c r="GMA118" s="63"/>
      <c r="GMB118" s="63"/>
      <c r="GMC118" s="63"/>
      <c r="GMD118" s="63"/>
      <c r="GME118" s="63"/>
      <c r="GMF118" s="63"/>
      <c r="GMG118" s="63"/>
      <c r="GMH118" s="63"/>
      <c r="GMI118" s="63"/>
      <c r="GMJ118" s="63"/>
      <c r="GMK118" s="63"/>
      <c r="GML118" s="63"/>
      <c r="GMM118" s="63"/>
      <c r="GMN118" s="63"/>
      <c r="GMO118" s="63"/>
      <c r="GMP118" s="63"/>
      <c r="GMQ118" s="63"/>
      <c r="GMR118" s="63"/>
      <c r="GMS118" s="63"/>
      <c r="GMT118" s="63"/>
      <c r="GMU118" s="63"/>
      <c r="GMV118" s="63"/>
      <c r="GMW118" s="63"/>
      <c r="GMX118" s="63"/>
      <c r="GMY118" s="63"/>
      <c r="GMZ118" s="63"/>
      <c r="GNA118" s="63"/>
      <c r="GNB118" s="63"/>
      <c r="GNC118" s="63"/>
      <c r="GND118" s="63"/>
      <c r="GNE118" s="63"/>
      <c r="GNF118" s="63"/>
      <c r="GNG118" s="63"/>
      <c r="GNH118" s="63"/>
      <c r="GNI118" s="63"/>
      <c r="GNJ118" s="63"/>
      <c r="GNK118" s="63"/>
      <c r="GNL118" s="63"/>
      <c r="GNM118" s="63"/>
      <c r="GNN118" s="63"/>
      <c r="GNO118" s="63"/>
      <c r="GNP118" s="63"/>
      <c r="GNQ118" s="63"/>
      <c r="GNR118" s="63"/>
      <c r="GNS118" s="63"/>
      <c r="GNT118" s="63"/>
      <c r="GNU118" s="63"/>
      <c r="GNV118" s="63"/>
      <c r="GNW118" s="63"/>
      <c r="GNX118" s="63"/>
      <c r="GNY118" s="63"/>
      <c r="GNZ118" s="63"/>
      <c r="GOA118" s="63"/>
      <c r="GOB118" s="63"/>
      <c r="GOC118" s="63"/>
      <c r="GOD118" s="63"/>
      <c r="GOE118" s="63"/>
      <c r="GOF118" s="63"/>
      <c r="GOG118" s="63"/>
      <c r="GOH118" s="63"/>
      <c r="GOI118" s="63"/>
      <c r="GOJ118" s="63"/>
      <c r="GOK118" s="63"/>
      <c r="GOL118" s="63"/>
      <c r="GOM118" s="63"/>
      <c r="GON118" s="63"/>
      <c r="GOO118" s="63"/>
      <c r="GOP118" s="63"/>
      <c r="GOQ118" s="63"/>
      <c r="GOR118" s="63"/>
      <c r="GOS118" s="63"/>
      <c r="GOT118" s="63"/>
      <c r="GOU118" s="63"/>
      <c r="GOV118" s="63"/>
      <c r="GOW118" s="63"/>
      <c r="GOX118" s="63"/>
      <c r="GOY118" s="63"/>
      <c r="GOZ118" s="63"/>
      <c r="GPA118" s="63"/>
      <c r="GPB118" s="63"/>
      <c r="GPC118" s="63"/>
      <c r="GPD118" s="63"/>
      <c r="GPE118" s="63"/>
      <c r="GPF118" s="63"/>
      <c r="GPG118" s="63"/>
      <c r="GPH118" s="63"/>
      <c r="GPI118" s="63"/>
      <c r="GPJ118" s="63"/>
      <c r="GPK118" s="63"/>
      <c r="GPL118" s="63"/>
      <c r="GPM118" s="63"/>
      <c r="GPN118" s="63"/>
      <c r="GPO118" s="63"/>
      <c r="GPP118" s="63"/>
      <c r="GPQ118" s="63"/>
      <c r="GPR118" s="63"/>
      <c r="GPS118" s="63"/>
      <c r="GPT118" s="63"/>
      <c r="GPU118" s="63"/>
      <c r="GPV118" s="63"/>
      <c r="GPW118" s="63"/>
      <c r="GPX118" s="63"/>
      <c r="GPY118" s="63"/>
      <c r="GPZ118" s="63"/>
      <c r="GQA118" s="63"/>
      <c r="GQB118" s="63"/>
      <c r="GQC118" s="63"/>
      <c r="GQD118" s="63"/>
      <c r="GQE118" s="63"/>
      <c r="GQF118" s="63"/>
      <c r="GQG118" s="63"/>
      <c r="GQH118" s="63"/>
      <c r="GQI118" s="63"/>
      <c r="GQJ118" s="63"/>
      <c r="GQK118" s="63"/>
      <c r="GQL118" s="63"/>
      <c r="GQM118" s="63"/>
      <c r="GQN118" s="63"/>
      <c r="GQO118" s="63"/>
      <c r="GQP118" s="63"/>
      <c r="GQQ118" s="63"/>
      <c r="GQR118" s="63"/>
      <c r="GQS118" s="63"/>
      <c r="GQT118" s="63"/>
      <c r="GQU118" s="63"/>
      <c r="GQV118" s="63"/>
      <c r="GQW118" s="63"/>
      <c r="GQX118" s="63"/>
      <c r="GQY118" s="63"/>
      <c r="GQZ118" s="63"/>
      <c r="GRA118" s="63"/>
      <c r="GRB118" s="63"/>
      <c r="GRC118" s="63"/>
      <c r="GRD118" s="63"/>
      <c r="GRE118" s="63"/>
      <c r="GRF118" s="63"/>
      <c r="GRG118" s="63"/>
      <c r="GRH118" s="63"/>
      <c r="GRI118" s="63"/>
      <c r="GRJ118" s="63"/>
      <c r="GRK118" s="63"/>
      <c r="GRL118" s="63"/>
      <c r="GRM118" s="63"/>
      <c r="GRN118" s="63"/>
      <c r="GRO118" s="63"/>
      <c r="GRP118" s="63"/>
      <c r="GRQ118" s="63"/>
      <c r="GRR118" s="63"/>
      <c r="GRS118" s="63"/>
      <c r="GRT118" s="63"/>
      <c r="GRU118" s="63"/>
      <c r="GRV118" s="63"/>
      <c r="GRW118" s="63"/>
      <c r="GRX118" s="63"/>
      <c r="GRY118" s="63"/>
      <c r="GRZ118" s="63"/>
      <c r="GSA118" s="63"/>
      <c r="GSB118" s="63"/>
      <c r="GSC118" s="63"/>
      <c r="GSD118" s="63"/>
      <c r="GSE118" s="63"/>
      <c r="GSF118" s="63"/>
      <c r="GSG118" s="63"/>
      <c r="GSH118" s="63"/>
      <c r="GSI118" s="63"/>
      <c r="GSJ118" s="63"/>
      <c r="GSK118" s="63"/>
      <c r="GSL118" s="63"/>
      <c r="GSM118" s="63"/>
      <c r="GSN118" s="63"/>
      <c r="GSO118" s="63"/>
      <c r="GSP118" s="63"/>
      <c r="GSQ118" s="63"/>
      <c r="GSR118" s="63"/>
      <c r="GSS118" s="63"/>
      <c r="GST118" s="63"/>
      <c r="GSU118" s="63"/>
      <c r="GSV118" s="63"/>
      <c r="GSW118" s="63"/>
      <c r="GSX118" s="63"/>
      <c r="GSY118" s="63"/>
      <c r="GSZ118" s="63"/>
      <c r="GTA118" s="63"/>
      <c r="GTB118" s="63"/>
      <c r="GTC118" s="63"/>
      <c r="GTD118" s="63"/>
      <c r="GTE118" s="63"/>
      <c r="GTF118" s="63"/>
      <c r="GTG118" s="63"/>
      <c r="GTH118" s="63"/>
      <c r="GTI118" s="63"/>
      <c r="GTJ118" s="63"/>
      <c r="GTK118" s="63"/>
      <c r="GTL118" s="63"/>
      <c r="GTM118" s="63"/>
      <c r="GTN118" s="63"/>
      <c r="GTO118" s="63"/>
      <c r="GTP118" s="63"/>
      <c r="GTQ118" s="63"/>
      <c r="GTR118" s="63"/>
      <c r="GTS118" s="63"/>
      <c r="GTT118" s="63"/>
      <c r="GTU118" s="63"/>
      <c r="GTV118" s="63"/>
      <c r="GTW118" s="63"/>
      <c r="GTX118" s="63"/>
      <c r="GTY118" s="63"/>
      <c r="GTZ118" s="63"/>
      <c r="GUA118" s="63"/>
      <c r="GUB118" s="63"/>
      <c r="GUC118" s="63"/>
      <c r="GUD118" s="63"/>
      <c r="GUE118" s="63"/>
      <c r="GUF118" s="63"/>
      <c r="GUG118" s="63"/>
      <c r="GUH118" s="63"/>
      <c r="GUI118" s="63"/>
      <c r="GUJ118" s="63"/>
      <c r="GUK118" s="63"/>
      <c r="GUL118" s="63"/>
      <c r="GUM118" s="63"/>
      <c r="GUN118" s="63"/>
      <c r="GUO118" s="63"/>
      <c r="GUP118" s="63"/>
      <c r="GUQ118" s="63"/>
      <c r="GUR118" s="63"/>
      <c r="GUS118" s="63"/>
      <c r="GUT118" s="63"/>
      <c r="GUU118" s="63"/>
      <c r="GUV118" s="63"/>
      <c r="GUW118" s="63"/>
      <c r="GUX118" s="63"/>
      <c r="GUY118" s="63"/>
      <c r="GUZ118" s="63"/>
      <c r="GVA118" s="63"/>
      <c r="GVB118" s="63"/>
      <c r="GVC118" s="63"/>
      <c r="GVD118" s="63"/>
      <c r="GVE118" s="63"/>
      <c r="GVF118" s="63"/>
      <c r="GVG118" s="63"/>
      <c r="GVH118" s="63"/>
      <c r="GVI118" s="63"/>
      <c r="GVJ118" s="63"/>
      <c r="GVK118" s="63"/>
      <c r="GVL118" s="63"/>
      <c r="GVM118" s="63"/>
      <c r="GVN118" s="63"/>
      <c r="GVO118" s="63"/>
      <c r="GVP118" s="63"/>
      <c r="GVQ118" s="63"/>
      <c r="GVR118" s="63"/>
      <c r="GVS118" s="63"/>
      <c r="GVT118" s="63"/>
      <c r="GVU118" s="63"/>
      <c r="GVV118" s="63"/>
      <c r="GVW118" s="63"/>
      <c r="GVX118" s="63"/>
      <c r="GVY118" s="63"/>
      <c r="GVZ118" s="63"/>
      <c r="GWA118" s="63"/>
      <c r="GWB118" s="63"/>
      <c r="GWC118" s="63"/>
      <c r="GWD118" s="63"/>
      <c r="GWE118" s="63"/>
      <c r="GWF118" s="63"/>
      <c r="GWG118" s="63"/>
      <c r="GWH118" s="63"/>
      <c r="GWI118" s="63"/>
      <c r="GWJ118" s="63"/>
      <c r="GWK118" s="63"/>
      <c r="GWL118" s="63"/>
      <c r="GWM118" s="63"/>
      <c r="GWN118" s="63"/>
      <c r="GWO118" s="63"/>
      <c r="GWP118" s="63"/>
      <c r="GWQ118" s="63"/>
      <c r="GWR118" s="63"/>
      <c r="GWS118" s="63"/>
      <c r="GWT118" s="63"/>
      <c r="GWU118" s="63"/>
      <c r="GWV118" s="63"/>
      <c r="GWW118" s="63"/>
      <c r="GWX118" s="63"/>
      <c r="GWY118" s="63"/>
      <c r="GWZ118" s="63"/>
      <c r="GXA118" s="63"/>
      <c r="GXB118" s="63"/>
      <c r="GXC118" s="63"/>
      <c r="GXD118" s="63"/>
      <c r="GXE118" s="63"/>
      <c r="GXF118" s="63"/>
      <c r="GXG118" s="63"/>
      <c r="GXH118" s="63"/>
      <c r="GXI118" s="63"/>
      <c r="GXJ118" s="63"/>
      <c r="GXK118" s="63"/>
      <c r="GXL118" s="63"/>
      <c r="GXM118" s="63"/>
      <c r="GXN118" s="63"/>
      <c r="GXO118" s="63"/>
      <c r="GXP118" s="63"/>
      <c r="GXQ118" s="63"/>
      <c r="GXR118" s="63"/>
      <c r="GXS118" s="63"/>
      <c r="GXT118" s="63"/>
      <c r="GXU118" s="63"/>
      <c r="GXV118" s="63"/>
      <c r="GXW118" s="63"/>
      <c r="GXX118" s="63"/>
      <c r="GXY118" s="63"/>
      <c r="GXZ118" s="63"/>
      <c r="GYA118" s="63"/>
      <c r="GYB118" s="63"/>
      <c r="GYC118" s="63"/>
      <c r="GYD118" s="63"/>
      <c r="GYE118" s="63"/>
      <c r="GYF118" s="63"/>
      <c r="GYG118" s="63"/>
      <c r="GYH118" s="63"/>
      <c r="GYI118" s="63"/>
      <c r="GYJ118" s="63"/>
      <c r="GYK118" s="63"/>
      <c r="GYL118" s="63"/>
      <c r="GYM118" s="63"/>
      <c r="GYN118" s="63"/>
      <c r="GYO118" s="63"/>
      <c r="GYP118" s="63"/>
      <c r="GYQ118" s="63"/>
      <c r="GYR118" s="63"/>
      <c r="GYS118" s="63"/>
      <c r="GYT118" s="63"/>
      <c r="GYU118" s="63"/>
      <c r="GYV118" s="63"/>
      <c r="GYW118" s="63"/>
      <c r="GYX118" s="63"/>
      <c r="GYY118" s="63"/>
      <c r="GYZ118" s="63"/>
      <c r="GZA118" s="63"/>
      <c r="GZB118" s="63"/>
      <c r="GZC118" s="63"/>
      <c r="GZD118" s="63"/>
      <c r="GZE118" s="63"/>
      <c r="GZF118" s="63"/>
      <c r="GZG118" s="63"/>
      <c r="GZH118" s="63"/>
      <c r="GZI118" s="63"/>
      <c r="GZJ118" s="63"/>
      <c r="GZK118" s="63"/>
      <c r="GZL118" s="63"/>
      <c r="GZM118" s="63"/>
      <c r="GZN118" s="63"/>
      <c r="GZO118" s="63"/>
      <c r="GZP118" s="63"/>
      <c r="GZQ118" s="63"/>
      <c r="GZR118" s="63"/>
      <c r="GZS118" s="63"/>
      <c r="GZT118" s="63"/>
      <c r="GZU118" s="63"/>
      <c r="GZV118" s="63"/>
      <c r="GZW118" s="63"/>
      <c r="GZX118" s="63"/>
      <c r="GZY118" s="63"/>
      <c r="GZZ118" s="63"/>
      <c r="HAA118" s="63"/>
      <c r="HAB118" s="63"/>
      <c r="HAC118" s="63"/>
      <c r="HAD118" s="63"/>
      <c r="HAE118" s="63"/>
      <c r="HAF118" s="63"/>
      <c r="HAG118" s="63"/>
      <c r="HAH118" s="63"/>
      <c r="HAI118" s="63"/>
      <c r="HAJ118" s="63"/>
      <c r="HAK118" s="63"/>
      <c r="HAL118" s="63"/>
      <c r="HAM118" s="63"/>
      <c r="HAN118" s="63"/>
      <c r="HAO118" s="63"/>
      <c r="HAP118" s="63"/>
      <c r="HAQ118" s="63"/>
      <c r="HAR118" s="63"/>
      <c r="HAS118" s="63"/>
      <c r="HAT118" s="63"/>
      <c r="HAU118" s="63"/>
      <c r="HAV118" s="63"/>
      <c r="HAW118" s="63"/>
      <c r="HAX118" s="63"/>
      <c r="HAY118" s="63"/>
      <c r="HAZ118" s="63"/>
      <c r="HBA118" s="63"/>
      <c r="HBB118" s="63"/>
      <c r="HBC118" s="63"/>
      <c r="HBD118" s="63"/>
      <c r="HBE118" s="63"/>
      <c r="HBF118" s="63"/>
      <c r="HBG118" s="63"/>
      <c r="HBH118" s="63"/>
      <c r="HBI118" s="63"/>
      <c r="HBJ118" s="63"/>
      <c r="HBK118" s="63"/>
      <c r="HBL118" s="63"/>
      <c r="HBM118" s="63"/>
      <c r="HBN118" s="63"/>
      <c r="HBO118" s="63"/>
      <c r="HBP118" s="63"/>
      <c r="HBQ118" s="63"/>
      <c r="HBR118" s="63"/>
      <c r="HBS118" s="63"/>
      <c r="HBT118" s="63"/>
      <c r="HBU118" s="63"/>
      <c r="HBV118" s="63"/>
      <c r="HBW118" s="63"/>
      <c r="HBX118" s="63"/>
      <c r="HBY118" s="63"/>
      <c r="HBZ118" s="63"/>
      <c r="HCA118" s="63"/>
      <c r="HCB118" s="63"/>
      <c r="HCC118" s="63"/>
      <c r="HCD118" s="63"/>
      <c r="HCE118" s="63"/>
      <c r="HCF118" s="63"/>
      <c r="HCG118" s="63"/>
      <c r="HCH118" s="63"/>
      <c r="HCI118" s="63"/>
      <c r="HCJ118" s="63"/>
      <c r="HCK118" s="63"/>
      <c r="HCL118" s="63"/>
      <c r="HCM118" s="63"/>
      <c r="HCN118" s="63"/>
      <c r="HCO118" s="63"/>
      <c r="HCP118" s="63"/>
      <c r="HCQ118" s="63"/>
      <c r="HCR118" s="63"/>
      <c r="HCS118" s="63"/>
      <c r="HCT118" s="63"/>
      <c r="HCU118" s="63"/>
      <c r="HCV118" s="63"/>
      <c r="HCW118" s="63"/>
      <c r="HCX118" s="63"/>
      <c r="HCY118" s="63"/>
      <c r="HCZ118" s="63"/>
      <c r="HDA118" s="63"/>
      <c r="HDB118" s="63"/>
      <c r="HDC118" s="63"/>
      <c r="HDD118" s="63"/>
      <c r="HDE118" s="63"/>
      <c r="HDF118" s="63"/>
      <c r="HDG118" s="63"/>
      <c r="HDH118" s="63"/>
      <c r="HDI118" s="63"/>
      <c r="HDJ118" s="63"/>
      <c r="HDK118" s="63"/>
      <c r="HDL118" s="63"/>
      <c r="HDM118" s="63"/>
      <c r="HDN118" s="63"/>
      <c r="HDO118" s="63"/>
      <c r="HDP118" s="63"/>
      <c r="HDQ118" s="63"/>
      <c r="HDR118" s="63"/>
      <c r="HDS118" s="63"/>
      <c r="HDT118" s="63"/>
      <c r="HDU118" s="63"/>
      <c r="HDV118" s="63"/>
      <c r="HDW118" s="63"/>
      <c r="HDX118" s="63"/>
      <c r="HDY118" s="63"/>
      <c r="HDZ118" s="63"/>
      <c r="HEA118" s="63"/>
      <c r="HEB118" s="63"/>
      <c r="HEC118" s="63"/>
      <c r="HED118" s="63"/>
      <c r="HEE118" s="63"/>
      <c r="HEF118" s="63"/>
      <c r="HEG118" s="63"/>
      <c r="HEH118" s="63"/>
      <c r="HEI118" s="63"/>
      <c r="HEJ118" s="63"/>
      <c r="HEK118" s="63"/>
      <c r="HEL118" s="63"/>
      <c r="HEM118" s="63"/>
      <c r="HEN118" s="63"/>
      <c r="HEO118" s="63"/>
      <c r="HEP118" s="63"/>
      <c r="HEQ118" s="63"/>
      <c r="HER118" s="63"/>
      <c r="HES118" s="63"/>
      <c r="HET118" s="63"/>
      <c r="HEU118" s="63"/>
      <c r="HEV118" s="63"/>
      <c r="HEW118" s="63"/>
      <c r="HEX118" s="63"/>
      <c r="HEY118" s="63"/>
      <c r="HEZ118" s="63"/>
      <c r="HFA118" s="63"/>
      <c r="HFB118" s="63"/>
      <c r="HFC118" s="63"/>
      <c r="HFD118" s="63"/>
      <c r="HFE118" s="63"/>
      <c r="HFF118" s="63"/>
      <c r="HFG118" s="63"/>
      <c r="HFH118" s="63"/>
      <c r="HFI118" s="63"/>
      <c r="HFJ118" s="63"/>
      <c r="HFK118" s="63"/>
      <c r="HFL118" s="63"/>
      <c r="HFM118" s="63"/>
      <c r="HFN118" s="63"/>
      <c r="HFO118" s="63"/>
      <c r="HFP118" s="63"/>
      <c r="HFQ118" s="63"/>
      <c r="HFR118" s="63"/>
      <c r="HFS118" s="63"/>
      <c r="HFT118" s="63"/>
      <c r="HFU118" s="63"/>
      <c r="HFV118" s="63"/>
      <c r="HFW118" s="63"/>
      <c r="HFX118" s="63"/>
      <c r="HFY118" s="63"/>
      <c r="HFZ118" s="63"/>
      <c r="HGA118" s="63"/>
      <c r="HGB118" s="63"/>
      <c r="HGC118" s="63"/>
      <c r="HGD118" s="63"/>
      <c r="HGE118" s="63"/>
      <c r="HGF118" s="63"/>
      <c r="HGG118" s="63"/>
      <c r="HGH118" s="63"/>
      <c r="HGI118" s="63"/>
      <c r="HGJ118" s="63"/>
      <c r="HGK118" s="63"/>
      <c r="HGL118" s="63"/>
      <c r="HGM118" s="63"/>
      <c r="HGN118" s="63"/>
      <c r="HGO118" s="63"/>
      <c r="HGP118" s="63"/>
      <c r="HGQ118" s="63"/>
      <c r="HGR118" s="63"/>
      <c r="HGS118" s="63"/>
      <c r="HGT118" s="63"/>
      <c r="HGU118" s="63"/>
      <c r="HGV118" s="63"/>
      <c r="HGW118" s="63"/>
      <c r="HGX118" s="63"/>
      <c r="HGY118" s="63"/>
      <c r="HGZ118" s="63"/>
      <c r="HHA118" s="63"/>
      <c r="HHB118" s="63"/>
      <c r="HHC118" s="63"/>
      <c r="HHD118" s="63"/>
      <c r="HHE118" s="63"/>
      <c r="HHF118" s="63"/>
      <c r="HHG118" s="63"/>
      <c r="HHH118" s="63"/>
      <c r="HHI118" s="63"/>
      <c r="HHJ118" s="63"/>
      <c r="HHK118" s="63"/>
      <c r="HHL118" s="63"/>
      <c r="HHM118" s="63"/>
      <c r="HHN118" s="63"/>
      <c r="HHO118" s="63"/>
      <c r="HHP118" s="63"/>
      <c r="HHQ118" s="63"/>
      <c r="HHR118" s="63"/>
      <c r="HHS118" s="63"/>
      <c r="HHT118" s="63"/>
      <c r="HHU118" s="63"/>
      <c r="HHV118" s="63"/>
      <c r="HHW118" s="63"/>
      <c r="HHX118" s="63"/>
      <c r="HHY118" s="63"/>
      <c r="HHZ118" s="63"/>
      <c r="HIA118" s="63"/>
      <c r="HIB118" s="63"/>
      <c r="HIC118" s="63"/>
      <c r="HID118" s="63"/>
      <c r="HIE118" s="63"/>
      <c r="HIF118" s="63"/>
      <c r="HIG118" s="63"/>
      <c r="HIH118" s="63"/>
      <c r="HII118" s="63"/>
      <c r="HIJ118" s="63"/>
      <c r="HIK118" s="63"/>
      <c r="HIL118" s="63"/>
      <c r="HIM118" s="63"/>
      <c r="HIN118" s="63"/>
      <c r="HIO118" s="63"/>
      <c r="HIP118" s="63"/>
      <c r="HIQ118" s="63"/>
      <c r="HIR118" s="63"/>
      <c r="HIS118" s="63"/>
      <c r="HIT118" s="63"/>
      <c r="HIU118" s="63"/>
      <c r="HIV118" s="63"/>
      <c r="HIW118" s="63"/>
      <c r="HIX118" s="63"/>
      <c r="HIY118" s="63"/>
      <c r="HIZ118" s="63"/>
      <c r="HJA118" s="63"/>
      <c r="HJB118" s="63"/>
      <c r="HJC118" s="63"/>
      <c r="HJD118" s="63"/>
      <c r="HJE118" s="63"/>
      <c r="HJF118" s="63"/>
      <c r="HJG118" s="63"/>
      <c r="HJH118" s="63"/>
      <c r="HJI118" s="63"/>
      <c r="HJJ118" s="63"/>
      <c r="HJK118" s="63"/>
      <c r="HJL118" s="63"/>
      <c r="HJM118" s="63"/>
      <c r="HJN118" s="63"/>
      <c r="HJO118" s="63"/>
      <c r="HJP118" s="63"/>
      <c r="HJQ118" s="63"/>
      <c r="HJR118" s="63"/>
      <c r="HJS118" s="63"/>
      <c r="HJT118" s="63"/>
      <c r="HJU118" s="63"/>
      <c r="HJV118" s="63"/>
      <c r="HJW118" s="63"/>
      <c r="HJX118" s="63"/>
      <c r="HJY118" s="63"/>
      <c r="HJZ118" s="63"/>
      <c r="HKA118" s="63"/>
      <c r="HKB118" s="63"/>
      <c r="HKC118" s="63"/>
      <c r="HKD118" s="63"/>
      <c r="HKE118" s="63"/>
      <c r="HKF118" s="63"/>
      <c r="HKG118" s="63"/>
      <c r="HKH118" s="63"/>
      <c r="HKI118" s="63"/>
      <c r="HKJ118" s="63"/>
      <c r="HKK118" s="63"/>
      <c r="HKL118" s="63"/>
      <c r="HKM118" s="63"/>
      <c r="HKN118" s="63"/>
      <c r="HKO118" s="63"/>
      <c r="HKP118" s="63"/>
      <c r="HKQ118" s="63"/>
      <c r="HKR118" s="63"/>
      <c r="HKS118" s="63"/>
      <c r="HKT118" s="63"/>
      <c r="HKU118" s="63"/>
      <c r="HKV118" s="63"/>
      <c r="HKW118" s="63"/>
      <c r="HKX118" s="63"/>
      <c r="HKY118" s="63"/>
      <c r="HKZ118" s="63"/>
      <c r="HLA118" s="63"/>
      <c r="HLB118" s="63"/>
      <c r="HLC118" s="63"/>
      <c r="HLD118" s="63"/>
      <c r="HLE118" s="63"/>
      <c r="HLF118" s="63"/>
      <c r="HLG118" s="63"/>
      <c r="HLH118" s="63"/>
      <c r="HLI118" s="63"/>
      <c r="HLJ118" s="63"/>
      <c r="HLK118" s="63"/>
      <c r="HLL118" s="63"/>
      <c r="HLM118" s="63"/>
      <c r="HLN118" s="63"/>
      <c r="HLO118" s="63"/>
      <c r="HLP118" s="63"/>
      <c r="HLQ118" s="63"/>
      <c r="HLR118" s="63"/>
      <c r="HLS118" s="63"/>
      <c r="HLT118" s="63"/>
      <c r="HLU118" s="63"/>
      <c r="HLV118" s="63"/>
      <c r="HLW118" s="63"/>
      <c r="HLX118" s="63"/>
      <c r="HLY118" s="63"/>
      <c r="HLZ118" s="63"/>
      <c r="HMA118" s="63"/>
      <c r="HMB118" s="63"/>
      <c r="HMC118" s="63"/>
      <c r="HMD118" s="63"/>
      <c r="HME118" s="63"/>
      <c r="HMF118" s="63"/>
      <c r="HMG118" s="63"/>
      <c r="HMH118" s="63"/>
      <c r="HMI118" s="63"/>
      <c r="HMJ118" s="63"/>
      <c r="HMK118" s="63"/>
      <c r="HML118" s="63"/>
      <c r="HMM118" s="63"/>
      <c r="HMN118" s="63"/>
      <c r="HMO118" s="63"/>
      <c r="HMP118" s="63"/>
      <c r="HMQ118" s="63"/>
      <c r="HMR118" s="63"/>
      <c r="HMS118" s="63"/>
      <c r="HMT118" s="63"/>
      <c r="HMU118" s="63"/>
      <c r="HMV118" s="63"/>
      <c r="HMW118" s="63"/>
      <c r="HMX118" s="63"/>
      <c r="HMY118" s="63"/>
      <c r="HMZ118" s="63"/>
      <c r="HNA118" s="63"/>
      <c r="HNB118" s="63"/>
      <c r="HNC118" s="63"/>
      <c r="HND118" s="63"/>
      <c r="HNE118" s="63"/>
      <c r="HNF118" s="63"/>
      <c r="HNG118" s="63"/>
      <c r="HNH118" s="63"/>
      <c r="HNI118" s="63"/>
      <c r="HNJ118" s="63"/>
      <c r="HNK118" s="63"/>
      <c r="HNL118" s="63"/>
      <c r="HNM118" s="63"/>
      <c r="HNN118" s="63"/>
      <c r="HNO118" s="63"/>
      <c r="HNP118" s="63"/>
      <c r="HNQ118" s="63"/>
      <c r="HNR118" s="63"/>
      <c r="HNS118" s="63"/>
      <c r="HNT118" s="63"/>
      <c r="HNU118" s="63"/>
      <c r="HNV118" s="63"/>
      <c r="HNW118" s="63"/>
      <c r="HNX118" s="63"/>
      <c r="HNY118" s="63"/>
      <c r="HNZ118" s="63"/>
      <c r="HOA118" s="63"/>
      <c r="HOB118" s="63"/>
      <c r="HOC118" s="63"/>
      <c r="HOD118" s="63"/>
      <c r="HOE118" s="63"/>
      <c r="HOF118" s="63"/>
      <c r="HOG118" s="63"/>
      <c r="HOH118" s="63"/>
      <c r="HOI118" s="63"/>
      <c r="HOJ118" s="63"/>
      <c r="HOK118" s="63"/>
      <c r="HOL118" s="63"/>
      <c r="HOM118" s="63"/>
      <c r="HON118" s="63"/>
      <c r="HOO118" s="63"/>
      <c r="HOP118" s="63"/>
      <c r="HOQ118" s="63"/>
      <c r="HOR118" s="63"/>
      <c r="HOS118" s="63"/>
      <c r="HOT118" s="63"/>
      <c r="HOU118" s="63"/>
      <c r="HOV118" s="63"/>
      <c r="HOW118" s="63"/>
      <c r="HOX118" s="63"/>
      <c r="HOY118" s="63"/>
      <c r="HOZ118" s="63"/>
      <c r="HPA118" s="63"/>
      <c r="HPB118" s="63"/>
      <c r="HPC118" s="63"/>
      <c r="HPD118" s="63"/>
      <c r="HPE118" s="63"/>
      <c r="HPF118" s="63"/>
      <c r="HPG118" s="63"/>
      <c r="HPH118" s="63"/>
      <c r="HPI118" s="63"/>
      <c r="HPJ118" s="63"/>
      <c r="HPK118" s="63"/>
      <c r="HPL118" s="63"/>
      <c r="HPM118" s="63"/>
      <c r="HPN118" s="63"/>
      <c r="HPO118" s="63"/>
      <c r="HPP118" s="63"/>
      <c r="HPQ118" s="63"/>
      <c r="HPR118" s="63"/>
      <c r="HPS118" s="63"/>
      <c r="HPT118" s="63"/>
      <c r="HPU118" s="63"/>
      <c r="HPV118" s="63"/>
      <c r="HPW118" s="63"/>
      <c r="HPX118" s="63"/>
      <c r="HPY118" s="63"/>
      <c r="HPZ118" s="63"/>
      <c r="HQA118" s="63"/>
      <c r="HQB118" s="63"/>
      <c r="HQC118" s="63"/>
      <c r="HQD118" s="63"/>
      <c r="HQE118" s="63"/>
      <c r="HQF118" s="63"/>
      <c r="HQG118" s="63"/>
      <c r="HQH118" s="63"/>
      <c r="HQI118" s="63"/>
      <c r="HQJ118" s="63"/>
      <c r="HQK118" s="63"/>
      <c r="HQL118" s="63"/>
      <c r="HQM118" s="63"/>
      <c r="HQN118" s="63"/>
      <c r="HQO118" s="63"/>
      <c r="HQP118" s="63"/>
      <c r="HQQ118" s="63"/>
      <c r="HQR118" s="63"/>
      <c r="HQS118" s="63"/>
      <c r="HQT118" s="63"/>
      <c r="HQU118" s="63"/>
      <c r="HQV118" s="63"/>
      <c r="HQW118" s="63"/>
      <c r="HQX118" s="63"/>
      <c r="HQY118" s="63"/>
      <c r="HQZ118" s="63"/>
      <c r="HRA118" s="63"/>
      <c r="HRB118" s="63"/>
      <c r="HRC118" s="63"/>
      <c r="HRD118" s="63"/>
      <c r="HRE118" s="63"/>
      <c r="HRF118" s="63"/>
      <c r="HRG118" s="63"/>
      <c r="HRH118" s="63"/>
      <c r="HRI118" s="63"/>
      <c r="HRJ118" s="63"/>
      <c r="HRK118" s="63"/>
      <c r="HRL118" s="63"/>
      <c r="HRM118" s="63"/>
      <c r="HRN118" s="63"/>
      <c r="HRO118" s="63"/>
      <c r="HRP118" s="63"/>
      <c r="HRQ118" s="63"/>
      <c r="HRR118" s="63"/>
      <c r="HRS118" s="63"/>
      <c r="HRT118" s="63"/>
      <c r="HRU118" s="63"/>
      <c r="HRV118" s="63"/>
      <c r="HRW118" s="63"/>
      <c r="HRX118" s="63"/>
      <c r="HRY118" s="63"/>
      <c r="HRZ118" s="63"/>
      <c r="HSA118" s="63"/>
      <c r="HSB118" s="63"/>
      <c r="HSC118" s="63"/>
      <c r="HSD118" s="63"/>
      <c r="HSE118" s="63"/>
      <c r="HSF118" s="63"/>
      <c r="HSG118" s="63"/>
      <c r="HSH118" s="63"/>
      <c r="HSI118" s="63"/>
      <c r="HSJ118" s="63"/>
      <c r="HSK118" s="63"/>
      <c r="HSL118" s="63"/>
      <c r="HSM118" s="63"/>
      <c r="HSN118" s="63"/>
      <c r="HSO118" s="63"/>
      <c r="HSP118" s="63"/>
      <c r="HSQ118" s="63"/>
      <c r="HSR118" s="63"/>
      <c r="HSS118" s="63"/>
      <c r="HST118" s="63"/>
      <c r="HSU118" s="63"/>
      <c r="HSV118" s="63"/>
      <c r="HSW118" s="63"/>
      <c r="HSX118" s="63"/>
      <c r="HSY118" s="63"/>
      <c r="HSZ118" s="63"/>
      <c r="HTA118" s="63"/>
      <c r="HTB118" s="63"/>
      <c r="HTC118" s="63"/>
      <c r="HTD118" s="63"/>
      <c r="HTE118" s="63"/>
      <c r="HTF118" s="63"/>
      <c r="HTG118" s="63"/>
      <c r="HTH118" s="63"/>
      <c r="HTI118" s="63"/>
      <c r="HTJ118" s="63"/>
      <c r="HTK118" s="63"/>
      <c r="HTL118" s="63"/>
      <c r="HTM118" s="63"/>
      <c r="HTN118" s="63"/>
      <c r="HTO118" s="63"/>
      <c r="HTP118" s="63"/>
      <c r="HTQ118" s="63"/>
      <c r="HTR118" s="63"/>
      <c r="HTS118" s="63"/>
      <c r="HTT118" s="63"/>
      <c r="HTU118" s="63"/>
      <c r="HTV118" s="63"/>
      <c r="HTW118" s="63"/>
      <c r="HTX118" s="63"/>
      <c r="HTY118" s="63"/>
      <c r="HTZ118" s="63"/>
      <c r="HUA118" s="63"/>
      <c r="HUB118" s="63"/>
      <c r="HUC118" s="63"/>
      <c r="HUD118" s="63"/>
      <c r="HUE118" s="63"/>
      <c r="HUF118" s="63"/>
      <c r="HUG118" s="63"/>
      <c r="HUH118" s="63"/>
      <c r="HUI118" s="63"/>
      <c r="HUJ118" s="63"/>
      <c r="HUK118" s="63"/>
      <c r="HUL118" s="63"/>
      <c r="HUM118" s="63"/>
      <c r="HUN118" s="63"/>
      <c r="HUO118" s="63"/>
      <c r="HUP118" s="63"/>
      <c r="HUQ118" s="63"/>
      <c r="HUR118" s="63"/>
      <c r="HUS118" s="63"/>
      <c r="HUT118" s="63"/>
      <c r="HUU118" s="63"/>
      <c r="HUV118" s="63"/>
      <c r="HUW118" s="63"/>
      <c r="HUX118" s="63"/>
      <c r="HUY118" s="63"/>
      <c r="HUZ118" s="63"/>
      <c r="HVA118" s="63"/>
      <c r="HVB118" s="63"/>
      <c r="HVC118" s="63"/>
      <c r="HVD118" s="63"/>
      <c r="HVE118" s="63"/>
      <c r="HVF118" s="63"/>
      <c r="HVG118" s="63"/>
      <c r="HVH118" s="63"/>
      <c r="HVI118" s="63"/>
      <c r="HVJ118" s="63"/>
      <c r="HVK118" s="63"/>
      <c r="HVL118" s="63"/>
      <c r="HVM118" s="63"/>
      <c r="HVN118" s="63"/>
      <c r="HVO118" s="63"/>
      <c r="HVP118" s="63"/>
      <c r="HVQ118" s="63"/>
      <c r="HVR118" s="63"/>
      <c r="HVS118" s="63"/>
      <c r="HVT118" s="63"/>
      <c r="HVU118" s="63"/>
      <c r="HVV118" s="63"/>
      <c r="HVW118" s="63"/>
      <c r="HVX118" s="63"/>
      <c r="HVY118" s="63"/>
      <c r="HVZ118" s="63"/>
      <c r="HWA118" s="63"/>
      <c r="HWB118" s="63"/>
      <c r="HWC118" s="63"/>
      <c r="HWD118" s="63"/>
      <c r="HWE118" s="63"/>
      <c r="HWF118" s="63"/>
      <c r="HWG118" s="63"/>
      <c r="HWH118" s="63"/>
      <c r="HWI118" s="63"/>
      <c r="HWJ118" s="63"/>
      <c r="HWK118" s="63"/>
      <c r="HWL118" s="63"/>
      <c r="HWM118" s="63"/>
      <c r="HWN118" s="63"/>
      <c r="HWO118" s="63"/>
      <c r="HWP118" s="63"/>
      <c r="HWQ118" s="63"/>
      <c r="HWR118" s="63"/>
      <c r="HWS118" s="63"/>
      <c r="HWT118" s="63"/>
      <c r="HWU118" s="63"/>
      <c r="HWV118" s="63"/>
      <c r="HWW118" s="63"/>
      <c r="HWX118" s="63"/>
      <c r="HWY118" s="63"/>
      <c r="HWZ118" s="63"/>
      <c r="HXA118" s="63"/>
      <c r="HXB118" s="63"/>
      <c r="HXC118" s="63"/>
      <c r="HXD118" s="63"/>
      <c r="HXE118" s="63"/>
      <c r="HXF118" s="63"/>
      <c r="HXG118" s="63"/>
      <c r="HXH118" s="63"/>
      <c r="HXI118" s="63"/>
      <c r="HXJ118" s="63"/>
      <c r="HXK118" s="63"/>
      <c r="HXL118" s="63"/>
      <c r="HXM118" s="63"/>
      <c r="HXN118" s="63"/>
      <c r="HXO118" s="63"/>
      <c r="HXP118" s="63"/>
      <c r="HXQ118" s="63"/>
      <c r="HXR118" s="63"/>
      <c r="HXS118" s="63"/>
      <c r="HXT118" s="63"/>
      <c r="HXU118" s="63"/>
      <c r="HXV118" s="63"/>
      <c r="HXW118" s="63"/>
      <c r="HXX118" s="63"/>
      <c r="HXY118" s="63"/>
      <c r="HXZ118" s="63"/>
      <c r="HYA118" s="63"/>
      <c r="HYB118" s="63"/>
      <c r="HYC118" s="63"/>
      <c r="HYD118" s="63"/>
      <c r="HYE118" s="63"/>
      <c r="HYF118" s="63"/>
      <c r="HYG118" s="63"/>
      <c r="HYH118" s="63"/>
      <c r="HYI118" s="63"/>
      <c r="HYJ118" s="63"/>
      <c r="HYK118" s="63"/>
      <c r="HYL118" s="63"/>
      <c r="HYM118" s="63"/>
      <c r="HYN118" s="63"/>
      <c r="HYO118" s="63"/>
      <c r="HYP118" s="63"/>
      <c r="HYQ118" s="63"/>
      <c r="HYR118" s="63"/>
      <c r="HYS118" s="63"/>
      <c r="HYT118" s="63"/>
      <c r="HYU118" s="63"/>
      <c r="HYV118" s="63"/>
      <c r="HYW118" s="63"/>
      <c r="HYX118" s="63"/>
      <c r="HYY118" s="63"/>
      <c r="HYZ118" s="63"/>
      <c r="HZA118" s="63"/>
      <c r="HZB118" s="63"/>
      <c r="HZC118" s="63"/>
      <c r="HZD118" s="63"/>
      <c r="HZE118" s="63"/>
      <c r="HZF118" s="63"/>
      <c r="HZG118" s="63"/>
      <c r="HZH118" s="63"/>
      <c r="HZI118" s="63"/>
      <c r="HZJ118" s="63"/>
      <c r="HZK118" s="63"/>
      <c r="HZL118" s="63"/>
      <c r="HZM118" s="63"/>
      <c r="HZN118" s="63"/>
      <c r="HZO118" s="63"/>
      <c r="HZP118" s="63"/>
      <c r="HZQ118" s="63"/>
      <c r="HZR118" s="63"/>
      <c r="HZS118" s="63"/>
      <c r="HZT118" s="63"/>
      <c r="HZU118" s="63"/>
      <c r="HZV118" s="63"/>
      <c r="HZW118" s="63"/>
      <c r="HZX118" s="63"/>
      <c r="HZY118" s="63"/>
      <c r="HZZ118" s="63"/>
      <c r="IAA118" s="63"/>
      <c r="IAB118" s="63"/>
      <c r="IAC118" s="63"/>
      <c r="IAD118" s="63"/>
      <c r="IAE118" s="63"/>
      <c r="IAF118" s="63"/>
      <c r="IAG118" s="63"/>
      <c r="IAH118" s="63"/>
      <c r="IAI118" s="63"/>
      <c r="IAJ118" s="63"/>
      <c r="IAK118" s="63"/>
      <c r="IAL118" s="63"/>
      <c r="IAM118" s="63"/>
      <c r="IAN118" s="63"/>
      <c r="IAO118" s="63"/>
      <c r="IAP118" s="63"/>
      <c r="IAQ118" s="63"/>
      <c r="IAR118" s="63"/>
      <c r="IAS118" s="63"/>
      <c r="IAT118" s="63"/>
      <c r="IAU118" s="63"/>
      <c r="IAV118" s="63"/>
      <c r="IAW118" s="63"/>
      <c r="IAX118" s="63"/>
      <c r="IAY118" s="63"/>
      <c r="IAZ118" s="63"/>
      <c r="IBA118" s="63"/>
      <c r="IBB118" s="63"/>
      <c r="IBC118" s="63"/>
      <c r="IBD118" s="63"/>
      <c r="IBE118" s="63"/>
      <c r="IBF118" s="63"/>
      <c r="IBG118" s="63"/>
      <c r="IBH118" s="63"/>
      <c r="IBI118" s="63"/>
      <c r="IBJ118" s="63"/>
      <c r="IBK118" s="63"/>
      <c r="IBL118" s="63"/>
      <c r="IBM118" s="63"/>
      <c r="IBN118" s="63"/>
      <c r="IBO118" s="63"/>
      <c r="IBP118" s="63"/>
      <c r="IBQ118" s="63"/>
      <c r="IBR118" s="63"/>
      <c r="IBS118" s="63"/>
      <c r="IBT118" s="63"/>
      <c r="IBU118" s="63"/>
      <c r="IBV118" s="63"/>
      <c r="IBW118" s="63"/>
      <c r="IBX118" s="63"/>
      <c r="IBY118" s="63"/>
      <c r="IBZ118" s="63"/>
      <c r="ICA118" s="63"/>
      <c r="ICB118" s="63"/>
      <c r="ICC118" s="63"/>
      <c r="ICD118" s="63"/>
      <c r="ICE118" s="63"/>
      <c r="ICF118" s="63"/>
      <c r="ICG118" s="63"/>
      <c r="ICH118" s="63"/>
      <c r="ICI118" s="63"/>
      <c r="ICJ118" s="63"/>
      <c r="ICK118" s="63"/>
      <c r="ICL118" s="63"/>
      <c r="ICM118" s="63"/>
      <c r="ICN118" s="63"/>
      <c r="ICO118" s="63"/>
      <c r="ICP118" s="63"/>
      <c r="ICQ118" s="63"/>
      <c r="ICR118" s="63"/>
      <c r="ICS118" s="63"/>
      <c r="ICT118" s="63"/>
      <c r="ICU118" s="63"/>
      <c r="ICV118" s="63"/>
      <c r="ICW118" s="63"/>
      <c r="ICX118" s="63"/>
      <c r="ICY118" s="63"/>
      <c r="ICZ118" s="63"/>
      <c r="IDA118" s="63"/>
      <c r="IDB118" s="63"/>
      <c r="IDC118" s="63"/>
      <c r="IDD118" s="63"/>
      <c r="IDE118" s="63"/>
      <c r="IDF118" s="63"/>
      <c r="IDG118" s="63"/>
      <c r="IDH118" s="63"/>
      <c r="IDI118" s="63"/>
      <c r="IDJ118" s="63"/>
      <c r="IDK118" s="63"/>
      <c r="IDL118" s="63"/>
      <c r="IDM118" s="63"/>
      <c r="IDN118" s="63"/>
      <c r="IDO118" s="63"/>
      <c r="IDP118" s="63"/>
      <c r="IDQ118" s="63"/>
      <c r="IDR118" s="63"/>
      <c r="IDS118" s="63"/>
      <c r="IDT118" s="63"/>
      <c r="IDU118" s="63"/>
      <c r="IDV118" s="63"/>
      <c r="IDW118" s="63"/>
      <c r="IDX118" s="63"/>
      <c r="IDY118" s="63"/>
      <c r="IDZ118" s="63"/>
      <c r="IEA118" s="63"/>
      <c r="IEB118" s="63"/>
      <c r="IEC118" s="63"/>
      <c r="IED118" s="63"/>
      <c r="IEE118" s="63"/>
      <c r="IEF118" s="63"/>
      <c r="IEG118" s="63"/>
      <c r="IEH118" s="63"/>
      <c r="IEI118" s="63"/>
      <c r="IEJ118" s="63"/>
      <c r="IEK118" s="63"/>
      <c r="IEL118" s="63"/>
      <c r="IEM118" s="63"/>
      <c r="IEN118" s="63"/>
      <c r="IEO118" s="63"/>
      <c r="IEP118" s="63"/>
      <c r="IEQ118" s="63"/>
      <c r="IER118" s="63"/>
      <c r="IES118" s="63"/>
      <c r="IET118" s="63"/>
      <c r="IEU118" s="63"/>
      <c r="IEV118" s="63"/>
      <c r="IEW118" s="63"/>
      <c r="IEX118" s="63"/>
      <c r="IEY118" s="63"/>
      <c r="IEZ118" s="63"/>
      <c r="IFA118" s="63"/>
      <c r="IFB118" s="63"/>
      <c r="IFC118" s="63"/>
      <c r="IFD118" s="63"/>
      <c r="IFE118" s="63"/>
      <c r="IFF118" s="63"/>
      <c r="IFG118" s="63"/>
      <c r="IFH118" s="63"/>
      <c r="IFI118" s="63"/>
      <c r="IFJ118" s="63"/>
      <c r="IFK118" s="63"/>
      <c r="IFL118" s="63"/>
      <c r="IFM118" s="63"/>
      <c r="IFN118" s="63"/>
      <c r="IFO118" s="63"/>
      <c r="IFP118" s="63"/>
      <c r="IFQ118" s="63"/>
      <c r="IFR118" s="63"/>
      <c r="IFS118" s="63"/>
      <c r="IFT118" s="63"/>
      <c r="IFU118" s="63"/>
      <c r="IFV118" s="63"/>
      <c r="IFW118" s="63"/>
      <c r="IFX118" s="63"/>
      <c r="IFY118" s="63"/>
      <c r="IFZ118" s="63"/>
      <c r="IGA118" s="63"/>
      <c r="IGB118" s="63"/>
      <c r="IGC118" s="63"/>
      <c r="IGD118" s="63"/>
      <c r="IGE118" s="63"/>
      <c r="IGF118" s="63"/>
      <c r="IGG118" s="63"/>
      <c r="IGH118" s="63"/>
      <c r="IGI118" s="63"/>
      <c r="IGJ118" s="63"/>
      <c r="IGK118" s="63"/>
      <c r="IGL118" s="63"/>
      <c r="IGM118" s="63"/>
      <c r="IGN118" s="63"/>
      <c r="IGO118" s="63"/>
      <c r="IGP118" s="63"/>
      <c r="IGQ118" s="63"/>
      <c r="IGR118" s="63"/>
      <c r="IGS118" s="63"/>
      <c r="IGT118" s="63"/>
      <c r="IGU118" s="63"/>
      <c r="IGV118" s="63"/>
      <c r="IGW118" s="63"/>
      <c r="IGX118" s="63"/>
      <c r="IGY118" s="63"/>
      <c r="IGZ118" s="63"/>
      <c r="IHA118" s="63"/>
      <c r="IHB118" s="63"/>
      <c r="IHC118" s="63"/>
      <c r="IHD118" s="63"/>
      <c r="IHE118" s="63"/>
      <c r="IHF118" s="63"/>
      <c r="IHG118" s="63"/>
      <c r="IHH118" s="63"/>
      <c r="IHI118" s="63"/>
      <c r="IHJ118" s="63"/>
      <c r="IHK118" s="63"/>
      <c r="IHL118" s="63"/>
      <c r="IHM118" s="63"/>
      <c r="IHN118" s="63"/>
      <c r="IHO118" s="63"/>
      <c r="IHP118" s="63"/>
      <c r="IHQ118" s="63"/>
      <c r="IHR118" s="63"/>
      <c r="IHS118" s="63"/>
      <c r="IHT118" s="63"/>
      <c r="IHU118" s="63"/>
      <c r="IHV118" s="63"/>
      <c r="IHW118" s="63"/>
      <c r="IHX118" s="63"/>
      <c r="IHY118" s="63"/>
      <c r="IHZ118" s="63"/>
      <c r="IIA118" s="63"/>
      <c r="IIB118" s="63"/>
      <c r="IIC118" s="63"/>
      <c r="IID118" s="63"/>
      <c r="IIE118" s="63"/>
      <c r="IIF118" s="63"/>
      <c r="IIG118" s="63"/>
      <c r="IIH118" s="63"/>
      <c r="III118" s="63"/>
      <c r="IIJ118" s="63"/>
      <c r="IIK118" s="63"/>
      <c r="IIL118" s="63"/>
      <c r="IIM118" s="63"/>
      <c r="IIN118" s="63"/>
      <c r="IIO118" s="63"/>
      <c r="IIP118" s="63"/>
      <c r="IIQ118" s="63"/>
      <c r="IIR118" s="63"/>
      <c r="IIS118" s="63"/>
      <c r="IIT118" s="63"/>
      <c r="IIU118" s="63"/>
      <c r="IIV118" s="63"/>
      <c r="IIW118" s="63"/>
      <c r="IIX118" s="63"/>
      <c r="IIY118" s="63"/>
      <c r="IIZ118" s="63"/>
      <c r="IJA118" s="63"/>
      <c r="IJB118" s="63"/>
      <c r="IJC118" s="63"/>
      <c r="IJD118" s="63"/>
      <c r="IJE118" s="63"/>
      <c r="IJF118" s="63"/>
      <c r="IJG118" s="63"/>
      <c r="IJH118" s="63"/>
      <c r="IJI118" s="63"/>
      <c r="IJJ118" s="63"/>
      <c r="IJK118" s="63"/>
      <c r="IJL118" s="63"/>
      <c r="IJM118" s="63"/>
      <c r="IJN118" s="63"/>
      <c r="IJO118" s="63"/>
      <c r="IJP118" s="63"/>
      <c r="IJQ118" s="63"/>
      <c r="IJR118" s="63"/>
      <c r="IJS118" s="63"/>
      <c r="IJT118" s="63"/>
      <c r="IJU118" s="63"/>
      <c r="IJV118" s="63"/>
      <c r="IJW118" s="63"/>
      <c r="IJX118" s="63"/>
      <c r="IJY118" s="63"/>
      <c r="IJZ118" s="63"/>
      <c r="IKA118" s="63"/>
      <c r="IKB118" s="63"/>
      <c r="IKC118" s="63"/>
      <c r="IKD118" s="63"/>
      <c r="IKE118" s="63"/>
      <c r="IKF118" s="63"/>
      <c r="IKG118" s="63"/>
      <c r="IKH118" s="63"/>
      <c r="IKI118" s="63"/>
      <c r="IKJ118" s="63"/>
      <c r="IKK118" s="63"/>
      <c r="IKL118" s="63"/>
      <c r="IKM118" s="63"/>
      <c r="IKN118" s="63"/>
      <c r="IKO118" s="63"/>
      <c r="IKP118" s="63"/>
      <c r="IKQ118" s="63"/>
      <c r="IKR118" s="63"/>
      <c r="IKS118" s="63"/>
      <c r="IKT118" s="63"/>
      <c r="IKU118" s="63"/>
      <c r="IKV118" s="63"/>
      <c r="IKW118" s="63"/>
      <c r="IKX118" s="63"/>
      <c r="IKY118" s="63"/>
      <c r="IKZ118" s="63"/>
      <c r="ILA118" s="63"/>
      <c r="ILB118" s="63"/>
      <c r="ILC118" s="63"/>
      <c r="ILD118" s="63"/>
      <c r="ILE118" s="63"/>
      <c r="ILF118" s="63"/>
      <c r="ILG118" s="63"/>
      <c r="ILH118" s="63"/>
      <c r="ILI118" s="63"/>
      <c r="ILJ118" s="63"/>
      <c r="ILK118" s="63"/>
      <c r="ILL118" s="63"/>
      <c r="ILM118" s="63"/>
      <c r="ILN118" s="63"/>
      <c r="ILO118" s="63"/>
      <c r="ILP118" s="63"/>
      <c r="ILQ118" s="63"/>
      <c r="ILR118" s="63"/>
      <c r="ILS118" s="63"/>
      <c r="ILT118" s="63"/>
      <c r="ILU118" s="63"/>
      <c r="ILV118" s="63"/>
      <c r="ILW118" s="63"/>
      <c r="ILX118" s="63"/>
      <c r="ILY118" s="63"/>
      <c r="ILZ118" s="63"/>
      <c r="IMA118" s="63"/>
      <c r="IMB118" s="63"/>
      <c r="IMC118" s="63"/>
      <c r="IMD118" s="63"/>
      <c r="IME118" s="63"/>
      <c r="IMF118" s="63"/>
      <c r="IMG118" s="63"/>
      <c r="IMH118" s="63"/>
      <c r="IMI118" s="63"/>
      <c r="IMJ118" s="63"/>
      <c r="IMK118" s="63"/>
      <c r="IML118" s="63"/>
      <c r="IMM118" s="63"/>
      <c r="IMN118" s="63"/>
      <c r="IMO118" s="63"/>
      <c r="IMP118" s="63"/>
      <c r="IMQ118" s="63"/>
      <c r="IMR118" s="63"/>
      <c r="IMS118" s="63"/>
      <c r="IMT118" s="63"/>
      <c r="IMU118" s="63"/>
      <c r="IMV118" s="63"/>
      <c r="IMW118" s="63"/>
      <c r="IMX118" s="63"/>
      <c r="IMY118" s="63"/>
      <c r="IMZ118" s="63"/>
      <c r="INA118" s="63"/>
      <c r="INB118" s="63"/>
      <c r="INC118" s="63"/>
      <c r="IND118" s="63"/>
      <c r="INE118" s="63"/>
      <c r="INF118" s="63"/>
      <c r="ING118" s="63"/>
      <c r="INH118" s="63"/>
      <c r="INI118" s="63"/>
      <c r="INJ118" s="63"/>
      <c r="INK118" s="63"/>
      <c r="INL118" s="63"/>
      <c r="INM118" s="63"/>
      <c r="INN118" s="63"/>
      <c r="INO118" s="63"/>
      <c r="INP118" s="63"/>
      <c r="INQ118" s="63"/>
      <c r="INR118" s="63"/>
      <c r="INS118" s="63"/>
      <c r="INT118" s="63"/>
      <c r="INU118" s="63"/>
      <c r="INV118" s="63"/>
      <c r="INW118" s="63"/>
      <c r="INX118" s="63"/>
      <c r="INY118" s="63"/>
      <c r="INZ118" s="63"/>
      <c r="IOA118" s="63"/>
      <c r="IOB118" s="63"/>
      <c r="IOC118" s="63"/>
      <c r="IOD118" s="63"/>
      <c r="IOE118" s="63"/>
      <c r="IOF118" s="63"/>
      <c r="IOG118" s="63"/>
      <c r="IOH118" s="63"/>
      <c r="IOI118" s="63"/>
      <c r="IOJ118" s="63"/>
      <c r="IOK118" s="63"/>
      <c r="IOL118" s="63"/>
      <c r="IOM118" s="63"/>
      <c r="ION118" s="63"/>
      <c r="IOO118" s="63"/>
      <c r="IOP118" s="63"/>
      <c r="IOQ118" s="63"/>
      <c r="IOR118" s="63"/>
      <c r="IOS118" s="63"/>
      <c r="IOT118" s="63"/>
      <c r="IOU118" s="63"/>
      <c r="IOV118" s="63"/>
      <c r="IOW118" s="63"/>
      <c r="IOX118" s="63"/>
      <c r="IOY118" s="63"/>
      <c r="IOZ118" s="63"/>
      <c r="IPA118" s="63"/>
      <c r="IPB118" s="63"/>
      <c r="IPC118" s="63"/>
      <c r="IPD118" s="63"/>
      <c r="IPE118" s="63"/>
      <c r="IPF118" s="63"/>
      <c r="IPG118" s="63"/>
      <c r="IPH118" s="63"/>
      <c r="IPI118" s="63"/>
      <c r="IPJ118" s="63"/>
      <c r="IPK118" s="63"/>
      <c r="IPL118" s="63"/>
      <c r="IPM118" s="63"/>
      <c r="IPN118" s="63"/>
      <c r="IPO118" s="63"/>
      <c r="IPP118" s="63"/>
      <c r="IPQ118" s="63"/>
      <c r="IPR118" s="63"/>
      <c r="IPS118" s="63"/>
      <c r="IPT118" s="63"/>
      <c r="IPU118" s="63"/>
      <c r="IPV118" s="63"/>
      <c r="IPW118" s="63"/>
      <c r="IPX118" s="63"/>
      <c r="IPY118" s="63"/>
      <c r="IPZ118" s="63"/>
      <c r="IQA118" s="63"/>
      <c r="IQB118" s="63"/>
      <c r="IQC118" s="63"/>
      <c r="IQD118" s="63"/>
      <c r="IQE118" s="63"/>
      <c r="IQF118" s="63"/>
      <c r="IQG118" s="63"/>
      <c r="IQH118" s="63"/>
      <c r="IQI118" s="63"/>
      <c r="IQJ118" s="63"/>
      <c r="IQK118" s="63"/>
      <c r="IQL118" s="63"/>
      <c r="IQM118" s="63"/>
      <c r="IQN118" s="63"/>
      <c r="IQO118" s="63"/>
      <c r="IQP118" s="63"/>
      <c r="IQQ118" s="63"/>
      <c r="IQR118" s="63"/>
      <c r="IQS118" s="63"/>
      <c r="IQT118" s="63"/>
      <c r="IQU118" s="63"/>
      <c r="IQV118" s="63"/>
      <c r="IQW118" s="63"/>
      <c r="IQX118" s="63"/>
      <c r="IQY118" s="63"/>
      <c r="IQZ118" s="63"/>
      <c r="IRA118" s="63"/>
      <c r="IRB118" s="63"/>
      <c r="IRC118" s="63"/>
      <c r="IRD118" s="63"/>
      <c r="IRE118" s="63"/>
      <c r="IRF118" s="63"/>
      <c r="IRG118" s="63"/>
      <c r="IRH118" s="63"/>
      <c r="IRI118" s="63"/>
      <c r="IRJ118" s="63"/>
      <c r="IRK118" s="63"/>
      <c r="IRL118" s="63"/>
      <c r="IRM118" s="63"/>
      <c r="IRN118" s="63"/>
      <c r="IRO118" s="63"/>
      <c r="IRP118" s="63"/>
      <c r="IRQ118" s="63"/>
      <c r="IRR118" s="63"/>
      <c r="IRS118" s="63"/>
      <c r="IRT118" s="63"/>
      <c r="IRU118" s="63"/>
      <c r="IRV118" s="63"/>
      <c r="IRW118" s="63"/>
      <c r="IRX118" s="63"/>
      <c r="IRY118" s="63"/>
      <c r="IRZ118" s="63"/>
      <c r="ISA118" s="63"/>
      <c r="ISB118" s="63"/>
      <c r="ISC118" s="63"/>
      <c r="ISD118" s="63"/>
      <c r="ISE118" s="63"/>
      <c r="ISF118" s="63"/>
      <c r="ISG118" s="63"/>
      <c r="ISH118" s="63"/>
      <c r="ISI118" s="63"/>
      <c r="ISJ118" s="63"/>
      <c r="ISK118" s="63"/>
      <c r="ISL118" s="63"/>
      <c r="ISM118" s="63"/>
      <c r="ISN118" s="63"/>
      <c r="ISO118" s="63"/>
      <c r="ISP118" s="63"/>
      <c r="ISQ118" s="63"/>
      <c r="ISR118" s="63"/>
      <c r="ISS118" s="63"/>
      <c r="IST118" s="63"/>
      <c r="ISU118" s="63"/>
      <c r="ISV118" s="63"/>
      <c r="ISW118" s="63"/>
      <c r="ISX118" s="63"/>
      <c r="ISY118" s="63"/>
      <c r="ISZ118" s="63"/>
      <c r="ITA118" s="63"/>
      <c r="ITB118" s="63"/>
      <c r="ITC118" s="63"/>
      <c r="ITD118" s="63"/>
      <c r="ITE118" s="63"/>
      <c r="ITF118" s="63"/>
      <c r="ITG118" s="63"/>
      <c r="ITH118" s="63"/>
      <c r="ITI118" s="63"/>
      <c r="ITJ118" s="63"/>
      <c r="ITK118" s="63"/>
      <c r="ITL118" s="63"/>
      <c r="ITM118" s="63"/>
      <c r="ITN118" s="63"/>
      <c r="ITO118" s="63"/>
      <c r="ITP118" s="63"/>
      <c r="ITQ118" s="63"/>
      <c r="ITR118" s="63"/>
      <c r="ITS118" s="63"/>
      <c r="ITT118" s="63"/>
      <c r="ITU118" s="63"/>
      <c r="ITV118" s="63"/>
      <c r="ITW118" s="63"/>
      <c r="ITX118" s="63"/>
      <c r="ITY118" s="63"/>
      <c r="ITZ118" s="63"/>
      <c r="IUA118" s="63"/>
      <c r="IUB118" s="63"/>
      <c r="IUC118" s="63"/>
      <c r="IUD118" s="63"/>
      <c r="IUE118" s="63"/>
      <c r="IUF118" s="63"/>
      <c r="IUG118" s="63"/>
      <c r="IUH118" s="63"/>
      <c r="IUI118" s="63"/>
      <c r="IUJ118" s="63"/>
      <c r="IUK118" s="63"/>
      <c r="IUL118" s="63"/>
      <c r="IUM118" s="63"/>
      <c r="IUN118" s="63"/>
      <c r="IUO118" s="63"/>
      <c r="IUP118" s="63"/>
      <c r="IUQ118" s="63"/>
      <c r="IUR118" s="63"/>
      <c r="IUS118" s="63"/>
      <c r="IUT118" s="63"/>
      <c r="IUU118" s="63"/>
      <c r="IUV118" s="63"/>
      <c r="IUW118" s="63"/>
      <c r="IUX118" s="63"/>
      <c r="IUY118" s="63"/>
      <c r="IUZ118" s="63"/>
      <c r="IVA118" s="63"/>
      <c r="IVB118" s="63"/>
      <c r="IVC118" s="63"/>
      <c r="IVD118" s="63"/>
      <c r="IVE118" s="63"/>
      <c r="IVF118" s="63"/>
      <c r="IVG118" s="63"/>
      <c r="IVH118" s="63"/>
      <c r="IVI118" s="63"/>
      <c r="IVJ118" s="63"/>
      <c r="IVK118" s="63"/>
      <c r="IVL118" s="63"/>
      <c r="IVM118" s="63"/>
      <c r="IVN118" s="63"/>
      <c r="IVO118" s="63"/>
      <c r="IVP118" s="63"/>
      <c r="IVQ118" s="63"/>
      <c r="IVR118" s="63"/>
      <c r="IVS118" s="63"/>
      <c r="IVT118" s="63"/>
      <c r="IVU118" s="63"/>
      <c r="IVV118" s="63"/>
      <c r="IVW118" s="63"/>
      <c r="IVX118" s="63"/>
      <c r="IVY118" s="63"/>
      <c r="IVZ118" s="63"/>
      <c r="IWA118" s="63"/>
      <c r="IWB118" s="63"/>
      <c r="IWC118" s="63"/>
      <c r="IWD118" s="63"/>
      <c r="IWE118" s="63"/>
      <c r="IWF118" s="63"/>
      <c r="IWG118" s="63"/>
      <c r="IWH118" s="63"/>
      <c r="IWI118" s="63"/>
      <c r="IWJ118" s="63"/>
      <c r="IWK118" s="63"/>
      <c r="IWL118" s="63"/>
      <c r="IWM118" s="63"/>
      <c r="IWN118" s="63"/>
      <c r="IWO118" s="63"/>
      <c r="IWP118" s="63"/>
      <c r="IWQ118" s="63"/>
      <c r="IWR118" s="63"/>
      <c r="IWS118" s="63"/>
      <c r="IWT118" s="63"/>
      <c r="IWU118" s="63"/>
      <c r="IWV118" s="63"/>
      <c r="IWW118" s="63"/>
      <c r="IWX118" s="63"/>
      <c r="IWY118" s="63"/>
      <c r="IWZ118" s="63"/>
      <c r="IXA118" s="63"/>
      <c r="IXB118" s="63"/>
      <c r="IXC118" s="63"/>
      <c r="IXD118" s="63"/>
      <c r="IXE118" s="63"/>
      <c r="IXF118" s="63"/>
      <c r="IXG118" s="63"/>
      <c r="IXH118" s="63"/>
      <c r="IXI118" s="63"/>
      <c r="IXJ118" s="63"/>
      <c r="IXK118" s="63"/>
      <c r="IXL118" s="63"/>
      <c r="IXM118" s="63"/>
      <c r="IXN118" s="63"/>
      <c r="IXO118" s="63"/>
      <c r="IXP118" s="63"/>
      <c r="IXQ118" s="63"/>
      <c r="IXR118" s="63"/>
      <c r="IXS118" s="63"/>
      <c r="IXT118" s="63"/>
      <c r="IXU118" s="63"/>
      <c r="IXV118" s="63"/>
      <c r="IXW118" s="63"/>
      <c r="IXX118" s="63"/>
      <c r="IXY118" s="63"/>
      <c r="IXZ118" s="63"/>
      <c r="IYA118" s="63"/>
      <c r="IYB118" s="63"/>
      <c r="IYC118" s="63"/>
      <c r="IYD118" s="63"/>
      <c r="IYE118" s="63"/>
      <c r="IYF118" s="63"/>
      <c r="IYG118" s="63"/>
      <c r="IYH118" s="63"/>
      <c r="IYI118" s="63"/>
      <c r="IYJ118" s="63"/>
      <c r="IYK118" s="63"/>
      <c r="IYL118" s="63"/>
      <c r="IYM118" s="63"/>
      <c r="IYN118" s="63"/>
      <c r="IYO118" s="63"/>
      <c r="IYP118" s="63"/>
      <c r="IYQ118" s="63"/>
      <c r="IYR118" s="63"/>
      <c r="IYS118" s="63"/>
      <c r="IYT118" s="63"/>
      <c r="IYU118" s="63"/>
      <c r="IYV118" s="63"/>
      <c r="IYW118" s="63"/>
      <c r="IYX118" s="63"/>
      <c r="IYY118" s="63"/>
      <c r="IYZ118" s="63"/>
      <c r="IZA118" s="63"/>
      <c r="IZB118" s="63"/>
      <c r="IZC118" s="63"/>
      <c r="IZD118" s="63"/>
      <c r="IZE118" s="63"/>
      <c r="IZF118" s="63"/>
      <c r="IZG118" s="63"/>
      <c r="IZH118" s="63"/>
      <c r="IZI118" s="63"/>
      <c r="IZJ118" s="63"/>
      <c r="IZK118" s="63"/>
      <c r="IZL118" s="63"/>
      <c r="IZM118" s="63"/>
      <c r="IZN118" s="63"/>
      <c r="IZO118" s="63"/>
      <c r="IZP118" s="63"/>
      <c r="IZQ118" s="63"/>
      <c r="IZR118" s="63"/>
      <c r="IZS118" s="63"/>
      <c r="IZT118" s="63"/>
      <c r="IZU118" s="63"/>
      <c r="IZV118" s="63"/>
      <c r="IZW118" s="63"/>
      <c r="IZX118" s="63"/>
      <c r="IZY118" s="63"/>
      <c r="IZZ118" s="63"/>
      <c r="JAA118" s="63"/>
      <c r="JAB118" s="63"/>
      <c r="JAC118" s="63"/>
      <c r="JAD118" s="63"/>
      <c r="JAE118" s="63"/>
      <c r="JAF118" s="63"/>
      <c r="JAG118" s="63"/>
      <c r="JAH118" s="63"/>
      <c r="JAI118" s="63"/>
      <c r="JAJ118" s="63"/>
      <c r="JAK118" s="63"/>
      <c r="JAL118" s="63"/>
      <c r="JAM118" s="63"/>
      <c r="JAN118" s="63"/>
      <c r="JAO118" s="63"/>
      <c r="JAP118" s="63"/>
      <c r="JAQ118" s="63"/>
      <c r="JAR118" s="63"/>
      <c r="JAS118" s="63"/>
      <c r="JAT118" s="63"/>
      <c r="JAU118" s="63"/>
      <c r="JAV118" s="63"/>
      <c r="JAW118" s="63"/>
      <c r="JAX118" s="63"/>
      <c r="JAY118" s="63"/>
      <c r="JAZ118" s="63"/>
      <c r="JBA118" s="63"/>
      <c r="JBB118" s="63"/>
      <c r="JBC118" s="63"/>
      <c r="JBD118" s="63"/>
      <c r="JBE118" s="63"/>
      <c r="JBF118" s="63"/>
      <c r="JBG118" s="63"/>
      <c r="JBH118" s="63"/>
      <c r="JBI118" s="63"/>
      <c r="JBJ118" s="63"/>
      <c r="JBK118" s="63"/>
      <c r="JBL118" s="63"/>
      <c r="JBM118" s="63"/>
      <c r="JBN118" s="63"/>
      <c r="JBO118" s="63"/>
      <c r="JBP118" s="63"/>
      <c r="JBQ118" s="63"/>
      <c r="JBR118" s="63"/>
      <c r="JBS118" s="63"/>
      <c r="JBT118" s="63"/>
      <c r="JBU118" s="63"/>
      <c r="JBV118" s="63"/>
      <c r="JBW118" s="63"/>
      <c r="JBX118" s="63"/>
      <c r="JBY118" s="63"/>
      <c r="JBZ118" s="63"/>
      <c r="JCA118" s="63"/>
      <c r="JCB118" s="63"/>
      <c r="JCC118" s="63"/>
      <c r="JCD118" s="63"/>
      <c r="JCE118" s="63"/>
      <c r="JCF118" s="63"/>
      <c r="JCG118" s="63"/>
      <c r="JCH118" s="63"/>
      <c r="JCI118" s="63"/>
      <c r="JCJ118" s="63"/>
      <c r="JCK118" s="63"/>
      <c r="JCL118" s="63"/>
      <c r="JCM118" s="63"/>
      <c r="JCN118" s="63"/>
      <c r="JCO118" s="63"/>
      <c r="JCP118" s="63"/>
      <c r="JCQ118" s="63"/>
      <c r="JCR118" s="63"/>
      <c r="JCS118" s="63"/>
      <c r="JCT118" s="63"/>
      <c r="JCU118" s="63"/>
      <c r="JCV118" s="63"/>
      <c r="JCW118" s="63"/>
      <c r="JCX118" s="63"/>
      <c r="JCY118" s="63"/>
      <c r="JCZ118" s="63"/>
      <c r="JDA118" s="63"/>
      <c r="JDB118" s="63"/>
      <c r="JDC118" s="63"/>
      <c r="JDD118" s="63"/>
      <c r="JDE118" s="63"/>
      <c r="JDF118" s="63"/>
      <c r="JDG118" s="63"/>
      <c r="JDH118" s="63"/>
      <c r="JDI118" s="63"/>
      <c r="JDJ118" s="63"/>
      <c r="JDK118" s="63"/>
      <c r="JDL118" s="63"/>
      <c r="JDM118" s="63"/>
      <c r="JDN118" s="63"/>
      <c r="JDO118" s="63"/>
      <c r="JDP118" s="63"/>
      <c r="JDQ118" s="63"/>
      <c r="JDR118" s="63"/>
      <c r="JDS118" s="63"/>
      <c r="JDT118" s="63"/>
      <c r="JDU118" s="63"/>
      <c r="JDV118" s="63"/>
      <c r="JDW118" s="63"/>
      <c r="JDX118" s="63"/>
      <c r="JDY118" s="63"/>
      <c r="JDZ118" s="63"/>
      <c r="JEA118" s="63"/>
      <c r="JEB118" s="63"/>
      <c r="JEC118" s="63"/>
      <c r="JED118" s="63"/>
      <c r="JEE118" s="63"/>
      <c r="JEF118" s="63"/>
      <c r="JEG118" s="63"/>
      <c r="JEH118" s="63"/>
      <c r="JEI118" s="63"/>
      <c r="JEJ118" s="63"/>
      <c r="JEK118" s="63"/>
      <c r="JEL118" s="63"/>
      <c r="JEM118" s="63"/>
      <c r="JEN118" s="63"/>
      <c r="JEO118" s="63"/>
      <c r="JEP118" s="63"/>
      <c r="JEQ118" s="63"/>
      <c r="JER118" s="63"/>
      <c r="JES118" s="63"/>
      <c r="JET118" s="63"/>
      <c r="JEU118" s="63"/>
      <c r="JEV118" s="63"/>
      <c r="JEW118" s="63"/>
      <c r="JEX118" s="63"/>
      <c r="JEY118" s="63"/>
      <c r="JEZ118" s="63"/>
      <c r="JFA118" s="63"/>
      <c r="JFB118" s="63"/>
      <c r="JFC118" s="63"/>
      <c r="JFD118" s="63"/>
      <c r="JFE118" s="63"/>
      <c r="JFF118" s="63"/>
      <c r="JFG118" s="63"/>
      <c r="JFH118" s="63"/>
      <c r="JFI118" s="63"/>
      <c r="JFJ118" s="63"/>
      <c r="JFK118" s="63"/>
      <c r="JFL118" s="63"/>
      <c r="JFM118" s="63"/>
      <c r="JFN118" s="63"/>
      <c r="JFO118" s="63"/>
      <c r="JFP118" s="63"/>
      <c r="JFQ118" s="63"/>
      <c r="JFR118" s="63"/>
      <c r="JFS118" s="63"/>
      <c r="JFT118" s="63"/>
      <c r="JFU118" s="63"/>
      <c r="JFV118" s="63"/>
      <c r="JFW118" s="63"/>
      <c r="JFX118" s="63"/>
      <c r="JFY118" s="63"/>
      <c r="JFZ118" s="63"/>
      <c r="JGA118" s="63"/>
      <c r="JGB118" s="63"/>
      <c r="JGC118" s="63"/>
      <c r="JGD118" s="63"/>
      <c r="JGE118" s="63"/>
      <c r="JGF118" s="63"/>
      <c r="JGG118" s="63"/>
      <c r="JGH118" s="63"/>
      <c r="JGI118" s="63"/>
      <c r="JGJ118" s="63"/>
      <c r="JGK118" s="63"/>
      <c r="JGL118" s="63"/>
      <c r="JGM118" s="63"/>
      <c r="JGN118" s="63"/>
      <c r="JGO118" s="63"/>
      <c r="JGP118" s="63"/>
      <c r="JGQ118" s="63"/>
      <c r="JGR118" s="63"/>
      <c r="JGS118" s="63"/>
      <c r="JGT118" s="63"/>
      <c r="JGU118" s="63"/>
      <c r="JGV118" s="63"/>
      <c r="JGW118" s="63"/>
      <c r="JGX118" s="63"/>
      <c r="JGY118" s="63"/>
      <c r="JGZ118" s="63"/>
      <c r="JHA118" s="63"/>
      <c r="JHB118" s="63"/>
      <c r="JHC118" s="63"/>
      <c r="JHD118" s="63"/>
      <c r="JHE118" s="63"/>
      <c r="JHF118" s="63"/>
      <c r="JHG118" s="63"/>
      <c r="JHH118" s="63"/>
      <c r="JHI118" s="63"/>
      <c r="JHJ118" s="63"/>
      <c r="JHK118" s="63"/>
      <c r="JHL118" s="63"/>
      <c r="JHM118" s="63"/>
      <c r="JHN118" s="63"/>
      <c r="JHO118" s="63"/>
      <c r="JHP118" s="63"/>
      <c r="JHQ118" s="63"/>
      <c r="JHR118" s="63"/>
      <c r="JHS118" s="63"/>
      <c r="JHT118" s="63"/>
      <c r="JHU118" s="63"/>
      <c r="JHV118" s="63"/>
      <c r="JHW118" s="63"/>
      <c r="JHX118" s="63"/>
      <c r="JHY118" s="63"/>
      <c r="JHZ118" s="63"/>
      <c r="JIA118" s="63"/>
      <c r="JIB118" s="63"/>
      <c r="JIC118" s="63"/>
      <c r="JID118" s="63"/>
      <c r="JIE118" s="63"/>
      <c r="JIF118" s="63"/>
      <c r="JIG118" s="63"/>
      <c r="JIH118" s="63"/>
      <c r="JII118" s="63"/>
      <c r="JIJ118" s="63"/>
      <c r="JIK118" s="63"/>
      <c r="JIL118" s="63"/>
      <c r="JIM118" s="63"/>
      <c r="JIN118" s="63"/>
      <c r="JIO118" s="63"/>
      <c r="JIP118" s="63"/>
      <c r="JIQ118" s="63"/>
      <c r="JIR118" s="63"/>
      <c r="JIS118" s="63"/>
      <c r="JIT118" s="63"/>
      <c r="JIU118" s="63"/>
      <c r="JIV118" s="63"/>
      <c r="JIW118" s="63"/>
      <c r="JIX118" s="63"/>
      <c r="JIY118" s="63"/>
      <c r="JIZ118" s="63"/>
      <c r="JJA118" s="63"/>
      <c r="JJB118" s="63"/>
      <c r="JJC118" s="63"/>
      <c r="JJD118" s="63"/>
      <c r="JJE118" s="63"/>
      <c r="JJF118" s="63"/>
      <c r="JJG118" s="63"/>
      <c r="JJH118" s="63"/>
      <c r="JJI118" s="63"/>
      <c r="JJJ118" s="63"/>
      <c r="JJK118" s="63"/>
      <c r="JJL118" s="63"/>
      <c r="JJM118" s="63"/>
      <c r="JJN118" s="63"/>
      <c r="JJO118" s="63"/>
      <c r="JJP118" s="63"/>
      <c r="JJQ118" s="63"/>
      <c r="JJR118" s="63"/>
      <c r="JJS118" s="63"/>
      <c r="JJT118" s="63"/>
      <c r="JJU118" s="63"/>
      <c r="JJV118" s="63"/>
      <c r="JJW118" s="63"/>
      <c r="JJX118" s="63"/>
      <c r="JJY118" s="63"/>
      <c r="JJZ118" s="63"/>
      <c r="JKA118" s="63"/>
      <c r="JKB118" s="63"/>
      <c r="JKC118" s="63"/>
      <c r="JKD118" s="63"/>
      <c r="JKE118" s="63"/>
      <c r="JKF118" s="63"/>
      <c r="JKG118" s="63"/>
      <c r="JKH118" s="63"/>
      <c r="JKI118" s="63"/>
      <c r="JKJ118" s="63"/>
      <c r="JKK118" s="63"/>
      <c r="JKL118" s="63"/>
      <c r="JKM118" s="63"/>
      <c r="JKN118" s="63"/>
      <c r="JKO118" s="63"/>
      <c r="JKP118" s="63"/>
      <c r="JKQ118" s="63"/>
      <c r="JKR118" s="63"/>
      <c r="JKS118" s="63"/>
      <c r="JKT118" s="63"/>
      <c r="JKU118" s="63"/>
      <c r="JKV118" s="63"/>
      <c r="JKW118" s="63"/>
      <c r="JKX118" s="63"/>
      <c r="JKY118" s="63"/>
      <c r="JKZ118" s="63"/>
      <c r="JLA118" s="63"/>
      <c r="JLB118" s="63"/>
      <c r="JLC118" s="63"/>
      <c r="JLD118" s="63"/>
      <c r="JLE118" s="63"/>
      <c r="JLF118" s="63"/>
      <c r="JLG118" s="63"/>
      <c r="JLH118" s="63"/>
      <c r="JLI118" s="63"/>
      <c r="JLJ118" s="63"/>
      <c r="JLK118" s="63"/>
      <c r="JLL118" s="63"/>
      <c r="JLM118" s="63"/>
      <c r="JLN118" s="63"/>
      <c r="JLO118" s="63"/>
      <c r="JLP118" s="63"/>
      <c r="JLQ118" s="63"/>
      <c r="JLR118" s="63"/>
      <c r="JLS118" s="63"/>
      <c r="JLT118" s="63"/>
      <c r="JLU118" s="63"/>
      <c r="JLV118" s="63"/>
      <c r="JLW118" s="63"/>
      <c r="JLX118" s="63"/>
      <c r="JLY118" s="63"/>
      <c r="JLZ118" s="63"/>
      <c r="JMA118" s="63"/>
      <c r="JMB118" s="63"/>
      <c r="JMC118" s="63"/>
      <c r="JMD118" s="63"/>
      <c r="JME118" s="63"/>
      <c r="JMF118" s="63"/>
      <c r="JMG118" s="63"/>
      <c r="JMH118" s="63"/>
      <c r="JMI118" s="63"/>
      <c r="JMJ118" s="63"/>
      <c r="JMK118" s="63"/>
      <c r="JML118" s="63"/>
      <c r="JMM118" s="63"/>
      <c r="JMN118" s="63"/>
      <c r="JMO118" s="63"/>
      <c r="JMP118" s="63"/>
      <c r="JMQ118" s="63"/>
      <c r="JMR118" s="63"/>
      <c r="JMS118" s="63"/>
      <c r="JMT118" s="63"/>
      <c r="JMU118" s="63"/>
      <c r="JMV118" s="63"/>
      <c r="JMW118" s="63"/>
      <c r="JMX118" s="63"/>
      <c r="JMY118" s="63"/>
      <c r="JMZ118" s="63"/>
      <c r="JNA118" s="63"/>
      <c r="JNB118" s="63"/>
      <c r="JNC118" s="63"/>
      <c r="JND118" s="63"/>
      <c r="JNE118" s="63"/>
      <c r="JNF118" s="63"/>
      <c r="JNG118" s="63"/>
      <c r="JNH118" s="63"/>
      <c r="JNI118" s="63"/>
      <c r="JNJ118" s="63"/>
      <c r="JNK118" s="63"/>
      <c r="JNL118" s="63"/>
      <c r="JNM118" s="63"/>
      <c r="JNN118" s="63"/>
      <c r="JNO118" s="63"/>
      <c r="JNP118" s="63"/>
      <c r="JNQ118" s="63"/>
      <c r="JNR118" s="63"/>
      <c r="JNS118" s="63"/>
      <c r="JNT118" s="63"/>
      <c r="JNU118" s="63"/>
      <c r="JNV118" s="63"/>
      <c r="JNW118" s="63"/>
      <c r="JNX118" s="63"/>
      <c r="JNY118" s="63"/>
      <c r="JNZ118" s="63"/>
      <c r="JOA118" s="63"/>
      <c r="JOB118" s="63"/>
      <c r="JOC118" s="63"/>
      <c r="JOD118" s="63"/>
      <c r="JOE118" s="63"/>
      <c r="JOF118" s="63"/>
      <c r="JOG118" s="63"/>
      <c r="JOH118" s="63"/>
      <c r="JOI118" s="63"/>
      <c r="JOJ118" s="63"/>
      <c r="JOK118" s="63"/>
      <c r="JOL118" s="63"/>
      <c r="JOM118" s="63"/>
      <c r="JON118" s="63"/>
      <c r="JOO118" s="63"/>
      <c r="JOP118" s="63"/>
      <c r="JOQ118" s="63"/>
      <c r="JOR118" s="63"/>
      <c r="JOS118" s="63"/>
      <c r="JOT118" s="63"/>
      <c r="JOU118" s="63"/>
      <c r="JOV118" s="63"/>
      <c r="JOW118" s="63"/>
      <c r="JOX118" s="63"/>
      <c r="JOY118" s="63"/>
      <c r="JOZ118" s="63"/>
      <c r="JPA118" s="63"/>
      <c r="JPB118" s="63"/>
      <c r="JPC118" s="63"/>
      <c r="JPD118" s="63"/>
      <c r="JPE118" s="63"/>
      <c r="JPF118" s="63"/>
      <c r="JPG118" s="63"/>
      <c r="JPH118" s="63"/>
      <c r="JPI118" s="63"/>
      <c r="JPJ118" s="63"/>
      <c r="JPK118" s="63"/>
      <c r="JPL118" s="63"/>
      <c r="JPM118" s="63"/>
      <c r="JPN118" s="63"/>
      <c r="JPO118" s="63"/>
      <c r="JPP118" s="63"/>
      <c r="JPQ118" s="63"/>
      <c r="JPR118" s="63"/>
      <c r="JPS118" s="63"/>
      <c r="JPT118" s="63"/>
      <c r="JPU118" s="63"/>
      <c r="JPV118" s="63"/>
      <c r="JPW118" s="63"/>
      <c r="JPX118" s="63"/>
      <c r="JPY118" s="63"/>
      <c r="JPZ118" s="63"/>
      <c r="JQA118" s="63"/>
      <c r="JQB118" s="63"/>
      <c r="JQC118" s="63"/>
      <c r="JQD118" s="63"/>
      <c r="JQE118" s="63"/>
      <c r="JQF118" s="63"/>
      <c r="JQG118" s="63"/>
      <c r="JQH118" s="63"/>
      <c r="JQI118" s="63"/>
      <c r="JQJ118" s="63"/>
      <c r="JQK118" s="63"/>
      <c r="JQL118" s="63"/>
      <c r="JQM118" s="63"/>
      <c r="JQN118" s="63"/>
      <c r="JQO118" s="63"/>
      <c r="JQP118" s="63"/>
      <c r="JQQ118" s="63"/>
      <c r="JQR118" s="63"/>
      <c r="JQS118" s="63"/>
      <c r="JQT118" s="63"/>
      <c r="JQU118" s="63"/>
      <c r="JQV118" s="63"/>
      <c r="JQW118" s="63"/>
      <c r="JQX118" s="63"/>
      <c r="JQY118" s="63"/>
      <c r="JQZ118" s="63"/>
      <c r="JRA118" s="63"/>
      <c r="JRB118" s="63"/>
      <c r="JRC118" s="63"/>
      <c r="JRD118" s="63"/>
      <c r="JRE118" s="63"/>
      <c r="JRF118" s="63"/>
      <c r="JRG118" s="63"/>
      <c r="JRH118" s="63"/>
      <c r="JRI118" s="63"/>
      <c r="JRJ118" s="63"/>
      <c r="JRK118" s="63"/>
      <c r="JRL118" s="63"/>
      <c r="JRM118" s="63"/>
      <c r="JRN118" s="63"/>
      <c r="JRO118" s="63"/>
      <c r="JRP118" s="63"/>
      <c r="JRQ118" s="63"/>
      <c r="JRR118" s="63"/>
      <c r="JRS118" s="63"/>
      <c r="JRT118" s="63"/>
      <c r="JRU118" s="63"/>
      <c r="JRV118" s="63"/>
      <c r="JRW118" s="63"/>
      <c r="JRX118" s="63"/>
      <c r="JRY118" s="63"/>
      <c r="JRZ118" s="63"/>
      <c r="JSA118" s="63"/>
      <c r="JSB118" s="63"/>
      <c r="JSC118" s="63"/>
      <c r="JSD118" s="63"/>
      <c r="JSE118" s="63"/>
      <c r="JSF118" s="63"/>
      <c r="JSG118" s="63"/>
      <c r="JSH118" s="63"/>
      <c r="JSI118" s="63"/>
      <c r="JSJ118" s="63"/>
      <c r="JSK118" s="63"/>
      <c r="JSL118" s="63"/>
      <c r="JSM118" s="63"/>
      <c r="JSN118" s="63"/>
      <c r="JSO118" s="63"/>
      <c r="JSP118" s="63"/>
      <c r="JSQ118" s="63"/>
      <c r="JSR118" s="63"/>
      <c r="JSS118" s="63"/>
      <c r="JST118" s="63"/>
      <c r="JSU118" s="63"/>
      <c r="JSV118" s="63"/>
      <c r="JSW118" s="63"/>
      <c r="JSX118" s="63"/>
      <c r="JSY118" s="63"/>
      <c r="JSZ118" s="63"/>
      <c r="JTA118" s="63"/>
      <c r="JTB118" s="63"/>
      <c r="JTC118" s="63"/>
      <c r="JTD118" s="63"/>
      <c r="JTE118" s="63"/>
      <c r="JTF118" s="63"/>
      <c r="JTG118" s="63"/>
      <c r="JTH118" s="63"/>
      <c r="JTI118" s="63"/>
      <c r="JTJ118" s="63"/>
      <c r="JTK118" s="63"/>
      <c r="JTL118" s="63"/>
      <c r="JTM118" s="63"/>
      <c r="JTN118" s="63"/>
      <c r="JTO118" s="63"/>
      <c r="JTP118" s="63"/>
      <c r="JTQ118" s="63"/>
      <c r="JTR118" s="63"/>
      <c r="JTS118" s="63"/>
      <c r="JTT118" s="63"/>
      <c r="JTU118" s="63"/>
      <c r="JTV118" s="63"/>
      <c r="JTW118" s="63"/>
      <c r="JTX118" s="63"/>
      <c r="JTY118" s="63"/>
      <c r="JTZ118" s="63"/>
      <c r="JUA118" s="63"/>
      <c r="JUB118" s="63"/>
      <c r="JUC118" s="63"/>
      <c r="JUD118" s="63"/>
      <c r="JUE118" s="63"/>
      <c r="JUF118" s="63"/>
      <c r="JUG118" s="63"/>
      <c r="JUH118" s="63"/>
      <c r="JUI118" s="63"/>
      <c r="JUJ118" s="63"/>
      <c r="JUK118" s="63"/>
      <c r="JUL118" s="63"/>
      <c r="JUM118" s="63"/>
      <c r="JUN118" s="63"/>
      <c r="JUO118" s="63"/>
      <c r="JUP118" s="63"/>
      <c r="JUQ118" s="63"/>
      <c r="JUR118" s="63"/>
      <c r="JUS118" s="63"/>
      <c r="JUT118" s="63"/>
      <c r="JUU118" s="63"/>
      <c r="JUV118" s="63"/>
      <c r="JUW118" s="63"/>
      <c r="JUX118" s="63"/>
      <c r="JUY118" s="63"/>
      <c r="JUZ118" s="63"/>
      <c r="JVA118" s="63"/>
      <c r="JVB118" s="63"/>
      <c r="JVC118" s="63"/>
      <c r="JVD118" s="63"/>
      <c r="JVE118" s="63"/>
      <c r="JVF118" s="63"/>
      <c r="JVG118" s="63"/>
      <c r="JVH118" s="63"/>
      <c r="JVI118" s="63"/>
      <c r="JVJ118" s="63"/>
      <c r="JVK118" s="63"/>
      <c r="JVL118" s="63"/>
      <c r="JVM118" s="63"/>
      <c r="JVN118" s="63"/>
      <c r="JVO118" s="63"/>
      <c r="JVP118" s="63"/>
      <c r="JVQ118" s="63"/>
      <c r="JVR118" s="63"/>
      <c r="JVS118" s="63"/>
      <c r="JVT118" s="63"/>
      <c r="JVU118" s="63"/>
      <c r="JVV118" s="63"/>
      <c r="JVW118" s="63"/>
      <c r="JVX118" s="63"/>
      <c r="JVY118" s="63"/>
      <c r="JVZ118" s="63"/>
      <c r="JWA118" s="63"/>
      <c r="JWB118" s="63"/>
      <c r="JWC118" s="63"/>
      <c r="JWD118" s="63"/>
      <c r="JWE118" s="63"/>
      <c r="JWF118" s="63"/>
      <c r="JWG118" s="63"/>
      <c r="JWH118" s="63"/>
      <c r="JWI118" s="63"/>
      <c r="JWJ118" s="63"/>
      <c r="JWK118" s="63"/>
      <c r="JWL118" s="63"/>
      <c r="JWM118" s="63"/>
      <c r="JWN118" s="63"/>
      <c r="JWO118" s="63"/>
      <c r="JWP118" s="63"/>
      <c r="JWQ118" s="63"/>
      <c r="JWR118" s="63"/>
      <c r="JWS118" s="63"/>
      <c r="JWT118" s="63"/>
      <c r="JWU118" s="63"/>
      <c r="JWV118" s="63"/>
      <c r="JWW118" s="63"/>
      <c r="JWX118" s="63"/>
      <c r="JWY118" s="63"/>
      <c r="JWZ118" s="63"/>
      <c r="JXA118" s="63"/>
      <c r="JXB118" s="63"/>
      <c r="JXC118" s="63"/>
      <c r="JXD118" s="63"/>
      <c r="JXE118" s="63"/>
      <c r="JXF118" s="63"/>
      <c r="JXG118" s="63"/>
      <c r="JXH118" s="63"/>
      <c r="JXI118" s="63"/>
      <c r="JXJ118" s="63"/>
      <c r="JXK118" s="63"/>
      <c r="JXL118" s="63"/>
      <c r="JXM118" s="63"/>
      <c r="JXN118" s="63"/>
      <c r="JXO118" s="63"/>
      <c r="JXP118" s="63"/>
      <c r="JXQ118" s="63"/>
      <c r="JXR118" s="63"/>
      <c r="JXS118" s="63"/>
      <c r="JXT118" s="63"/>
      <c r="JXU118" s="63"/>
      <c r="JXV118" s="63"/>
      <c r="JXW118" s="63"/>
      <c r="JXX118" s="63"/>
      <c r="JXY118" s="63"/>
      <c r="JXZ118" s="63"/>
      <c r="JYA118" s="63"/>
      <c r="JYB118" s="63"/>
      <c r="JYC118" s="63"/>
      <c r="JYD118" s="63"/>
      <c r="JYE118" s="63"/>
      <c r="JYF118" s="63"/>
      <c r="JYG118" s="63"/>
      <c r="JYH118" s="63"/>
      <c r="JYI118" s="63"/>
      <c r="JYJ118" s="63"/>
      <c r="JYK118" s="63"/>
      <c r="JYL118" s="63"/>
      <c r="JYM118" s="63"/>
      <c r="JYN118" s="63"/>
      <c r="JYO118" s="63"/>
      <c r="JYP118" s="63"/>
      <c r="JYQ118" s="63"/>
      <c r="JYR118" s="63"/>
      <c r="JYS118" s="63"/>
      <c r="JYT118" s="63"/>
      <c r="JYU118" s="63"/>
      <c r="JYV118" s="63"/>
      <c r="JYW118" s="63"/>
      <c r="JYX118" s="63"/>
      <c r="JYY118" s="63"/>
      <c r="JYZ118" s="63"/>
      <c r="JZA118" s="63"/>
      <c r="JZB118" s="63"/>
      <c r="JZC118" s="63"/>
      <c r="JZD118" s="63"/>
      <c r="JZE118" s="63"/>
      <c r="JZF118" s="63"/>
      <c r="JZG118" s="63"/>
      <c r="JZH118" s="63"/>
      <c r="JZI118" s="63"/>
      <c r="JZJ118" s="63"/>
      <c r="JZK118" s="63"/>
      <c r="JZL118" s="63"/>
      <c r="JZM118" s="63"/>
      <c r="JZN118" s="63"/>
      <c r="JZO118" s="63"/>
      <c r="JZP118" s="63"/>
      <c r="JZQ118" s="63"/>
      <c r="JZR118" s="63"/>
      <c r="JZS118" s="63"/>
      <c r="JZT118" s="63"/>
      <c r="JZU118" s="63"/>
      <c r="JZV118" s="63"/>
      <c r="JZW118" s="63"/>
      <c r="JZX118" s="63"/>
      <c r="JZY118" s="63"/>
      <c r="JZZ118" s="63"/>
      <c r="KAA118" s="63"/>
      <c r="KAB118" s="63"/>
      <c r="KAC118" s="63"/>
      <c r="KAD118" s="63"/>
      <c r="KAE118" s="63"/>
      <c r="KAF118" s="63"/>
      <c r="KAG118" s="63"/>
      <c r="KAH118" s="63"/>
      <c r="KAI118" s="63"/>
      <c r="KAJ118" s="63"/>
      <c r="KAK118" s="63"/>
      <c r="KAL118" s="63"/>
      <c r="KAM118" s="63"/>
      <c r="KAN118" s="63"/>
      <c r="KAO118" s="63"/>
      <c r="KAP118" s="63"/>
      <c r="KAQ118" s="63"/>
      <c r="KAR118" s="63"/>
      <c r="KAS118" s="63"/>
      <c r="KAT118" s="63"/>
      <c r="KAU118" s="63"/>
      <c r="KAV118" s="63"/>
      <c r="KAW118" s="63"/>
      <c r="KAX118" s="63"/>
      <c r="KAY118" s="63"/>
      <c r="KAZ118" s="63"/>
      <c r="KBA118" s="63"/>
      <c r="KBB118" s="63"/>
      <c r="KBC118" s="63"/>
      <c r="KBD118" s="63"/>
      <c r="KBE118" s="63"/>
      <c r="KBF118" s="63"/>
      <c r="KBG118" s="63"/>
      <c r="KBH118" s="63"/>
      <c r="KBI118" s="63"/>
      <c r="KBJ118" s="63"/>
      <c r="KBK118" s="63"/>
      <c r="KBL118" s="63"/>
      <c r="KBM118" s="63"/>
      <c r="KBN118" s="63"/>
      <c r="KBO118" s="63"/>
      <c r="KBP118" s="63"/>
      <c r="KBQ118" s="63"/>
      <c r="KBR118" s="63"/>
      <c r="KBS118" s="63"/>
      <c r="KBT118" s="63"/>
      <c r="KBU118" s="63"/>
      <c r="KBV118" s="63"/>
      <c r="KBW118" s="63"/>
      <c r="KBX118" s="63"/>
      <c r="KBY118" s="63"/>
      <c r="KBZ118" s="63"/>
      <c r="KCA118" s="63"/>
      <c r="KCB118" s="63"/>
      <c r="KCC118" s="63"/>
      <c r="KCD118" s="63"/>
      <c r="KCE118" s="63"/>
      <c r="KCF118" s="63"/>
      <c r="KCG118" s="63"/>
      <c r="KCH118" s="63"/>
      <c r="KCI118" s="63"/>
      <c r="KCJ118" s="63"/>
      <c r="KCK118" s="63"/>
      <c r="KCL118" s="63"/>
      <c r="KCM118" s="63"/>
      <c r="KCN118" s="63"/>
      <c r="KCO118" s="63"/>
      <c r="KCP118" s="63"/>
      <c r="KCQ118" s="63"/>
      <c r="KCR118" s="63"/>
      <c r="KCS118" s="63"/>
      <c r="KCT118" s="63"/>
      <c r="KCU118" s="63"/>
      <c r="KCV118" s="63"/>
      <c r="KCW118" s="63"/>
      <c r="KCX118" s="63"/>
      <c r="KCY118" s="63"/>
      <c r="KCZ118" s="63"/>
      <c r="KDA118" s="63"/>
      <c r="KDB118" s="63"/>
      <c r="KDC118" s="63"/>
      <c r="KDD118" s="63"/>
      <c r="KDE118" s="63"/>
      <c r="KDF118" s="63"/>
      <c r="KDG118" s="63"/>
      <c r="KDH118" s="63"/>
      <c r="KDI118" s="63"/>
      <c r="KDJ118" s="63"/>
      <c r="KDK118" s="63"/>
      <c r="KDL118" s="63"/>
      <c r="KDM118" s="63"/>
      <c r="KDN118" s="63"/>
      <c r="KDO118" s="63"/>
      <c r="KDP118" s="63"/>
      <c r="KDQ118" s="63"/>
      <c r="KDR118" s="63"/>
      <c r="KDS118" s="63"/>
      <c r="KDT118" s="63"/>
      <c r="KDU118" s="63"/>
      <c r="KDV118" s="63"/>
      <c r="KDW118" s="63"/>
      <c r="KDX118" s="63"/>
      <c r="KDY118" s="63"/>
      <c r="KDZ118" s="63"/>
      <c r="KEA118" s="63"/>
      <c r="KEB118" s="63"/>
      <c r="KEC118" s="63"/>
      <c r="KED118" s="63"/>
      <c r="KEE118" s="63"/>
      <c r="KEF118" s="63"/>
      <c r="KEG118" s="63"/>
      <c r="KEH118" s="63"/>
      <c r="KEI118" s="63"/>
      <c r="KEJ118" s="63"/>
      <c r="KEK118" s="63"/>
      <c r="KEL118" s="63"/>
      <c r="KEM118" s="63"/>
      <c r="KEN118" s="63"/>
      <c r="KEO118" s="63"/>
      <c r="KEP118" s="63"/>
      <c r="KEQ118" s="63"/>
      <c r="KER118" s="63"/>
      <c r="KES118" s="63"/>
      <c r="KET118" s="63"/>
      <c r="KEU118" s="63"/>
      <c r="KEV118" s="63"/>
      <c r="KEW118" s="63"/>
      <c r="KEX118" s="63"/>
      <c r="KEY118" s="63"/>
      <c r="KEZ118" s="63"/>
      <c r="KFA118" s="63"/>
      <c r="KFB118" s="63"/>
      <c r="KFC118" s="63"/>
      <c r="KFD118" s="63"/>
      <c r="KFE118" s="63"/>
      <c r="KFF118" s="63"/>
      <c r="KFG118" s="63"/>
      <c r="KFH118" s="63"/>
      <c r="KFI118" s="63"/>
      <c r="KFJ118" s="63"/>
      <c r="KFK118" s="63"/>
      <c r="KFL118" s="63"/>
      <c r="KFM118" s="63"/>
      <c r="KFN118" s="63"/>
      <c r="KFO118" s="63"/>
      <c r="KFP118" s="63"/>
      <c r="KFQ118" s="63"/>
      <c r="KFR118" s="63"/>
      <c r="KFS118" s="63"/>
      <c r="KFT118" s="63"/>
      <c r="KFU118" s="63"/>
      <c r="KFV118" s="63"/>
      <c r="KFW118" s="63"/>
      <c r="KFX118" s="63"/>
      <c r="KFY118" s="63"/>
      <c r="KFZ118" s="63"/>
      <c r="KGA118" s="63"/>
      <c r="KGB118" s="63"/>
      <c r="KGC118" s="63"/>
      <c r="KGD118" s="63"/>
      <c r="KGE118" s="63"/>
      <c r="KGF118" s="63"/>
      <c r="KGG118" s="63"/>
      <c r="KGH118" s="63"/>
      <c r="KGI118" s="63"/>
      <c r="KGJ118" s="63"/>
      <c r="KGK118" s="63"/>
      <c r="KGL118" s="63"/>
      <c r="KGM118" s="63"/>
      <c r="KGN118" s="63"/>
      <c r="KGO118" s="63"/>
      <c r="KGP118" s="63"/>
      <c r="KGQ118" s="63"/>
      <c r="KGR118" s="63"/>
      <c r="KGS118" s="63"/>
      <c r="KGT118" s="63"/>
      <c r="KGU118" s="63"/>
      <c r="KGV118" s="63"/>
      <c r="KGW118" s="63"/>
      <c r="KGX118" s="63"/>
      <c r="KGY118" s="63"/>
      <c r="KGZ118" s="63"/>
      <c r="KHA118" s="63"/>
      <c r="KHB118" s="63"/>
      <c r="KHC118" s="63"/>
      <c r="KHD118" s="63"/>
      <c r="KHE118" s="63"/>
      <c r="KHF118" s="63"/>
      <c r="KHG118" s="63"/>
      <c r="KHH118" s="63"/>
      <c r="KHI118" s="63"/>
      <c r="KHJ118" s="63"/>
      <c r="KHK118" s="63"/>
      <c r="KHL118" s="63"/>
      <c r="KHM118" s="63"/>
      <c r="KHN118" s="63"/>
      <c r="KHO118" s="63"/>
      <c r="KHP118" s="63"/>
      <c r="KHQ118" s="63"/>
      <c r="KHR118" s="63"/>
      <c r="KHS118" s="63"/>
      <c r="KHT118" s="63"/>
      <c r="KHU118" s="63"/>
      <c r="KHV118" s="63"/>
      <c r="KHW118" s="63"/>
      <c r="KHX118" s="63"/>
      <c r="KHY118" s="63"/>
      <c r="KHZ118" s="63"/>
      <c r="KIA118" s="63"/>
      <c r="KIB118" s="63"/>
      <c r="KIC118" s="63"/>
      <c r="KID118" s="63"/>
      <c r="KIE118" s="63"/>
      <c r="KIF118" s="63"/>
      <c r="KIG118" s="63"/>
      <c r="KIH118" s="63"/>
      <c r="KII118" s="63"/>
      <c r="KIJ118" s="63"/>
      <c r="KIK118" s="63"/>
      <c r="KIL118" s="63"/>
      <c r="KIM118" s="63"/>
      <c r="KIN118" s="63"/>
      <c r="KIO118" s="63"/>
      <c r="KIP118" s="63"/>
      <c r="KIQ118" s="63"/>
      <c r="KIR118" s="63"/>
      <c r="KIS118" s="63"/>
      <c r="KIT118" s="63"/>
      <c r="KIU118" s="63"/>
      <c r="KIV118" s="63"/>
      <c r="KIW118" s="63"/>
      <c r="KIX118" s="63"/>
      <c r="KIY118" s="63"/>
      <c r="KIZ118" s="63"/>
      <c r="KJA118" s="63"/>
      <c r="KJB118" s="63"/>
      <c r="KJC118" s="63"/>
      <c r="KJD118" s="63"/>
      <c r="KJE118" s="63"/>
      <c r="KJF118" s="63"/>
      <c r="KJG118" s="63"/>
      <c r="KJH118" s="63"/>
      <c r="KJI118" s="63"/>
      <c r="KJJ118" s="63"/>
      <c r="KJK118" s="63"/>
      <c r="KJL118" s="63"/>
      <c r="KJM118" s="63"/>
      <c r="KJN118" s="63"/>
      <c r="KJO118" s="63"/>
      <c r="KJP118" s="63"/>
      <c r="KJQ118" s="63"/>
      <c r="KJR118" s="63"/>
      <c r="KJS118" s="63"/>
      <c r="KJT118" s="63"/>
      <c r="KJU118" s="63"/>
      <c r="KJV118" s="63"/>
      <c r="KJW118" s="63"/>
      <c r="KJX118" s="63"/>
      <c r="KJY118" s="63"/>
      <c r="KJZ118" s="63"/>
      <c r="KKA118" s="63"/>
      <c r="KKB118" s="63"/>
      <c r="KKC118" s="63"/>
      <c r="KKD118" s="63"/>
      <c r="KKE118" s="63"/>
      <c r="KKF118" s="63"/>
      <c r="KKG118" s="63"/>
      <c r="KKH118" s="63"/>
      <c r="KKI118" s="63"/>
      <c r="KKJ118" s="63"/>
      <c r="KKK118" s="63"/>
      <c r="KKL118" s="63"/>
      <c r="KKM118" s="63"/>
      <c r="KKN118" s="63"/>
      <c r="KKO118" s="63"/>
      <c r="KKP118" s="63"/>
      <c r="KKQ118" s="63"/>
      <c r="KKR118" s="63"/>
      <c r="KKS118" s="63"/>
      <c r="KKT118" s="63"/>
      <c r="KKU118" s="63"/>
      <c r="KKV118" s="63"/>
      <c r="KKW118" s="63"/>
      <c r="KKX118" s="63"/>
      <c r="KKY118" s="63"/>
      <c r="KKZ118" s="63"/>
      <c r="KLA118" s="63"/>
      <c r="KLB118" s="63"/>
      <c r="KLC118" s="63"/>
      <c r="KLD118" s="63"/>
      <c r="KLE118" s="63"/>
      <c r="KLF118" s="63"/>
      <c r="KLG118" s="63"/>
      <c r="KLH118" s="63"/>
      <c r="KLI118" s="63"/>
      <c r="KLJ118" s="63"/>
      <c r="KLK118" s="63"/>
      <c r="KLL118" s="63"/>
      <c r="KLM118" s="63"/>
      <c r="KLN118" s="63"/>
      <c r="KLO118" s="63"/>
      <c r="KLP118" s="63"/>
      <c r="KLQ118" s="63"/>
      <c r="KLR118" s="63"/>
      <c r="KLS118" s="63"/>
      <c r="KLT118" s="63"/>
      <c r="KLU118" s="63"/>
      <c r="KLV118" s="63"/>
      <c r="KLW118" s="63"/>
      <c r="KLX118" s="63"/>
      <c r="KLY118" s="63"/>
      <c r="KLZ118" s="63"/>
      <c r="KMA118" s="63"/>
      <c r="KMB118" s="63"/>
      <c r="KMC118" s="63"/>
      <c r="KMD118" s="63"/>
      <c r="KME118" s="63"/>
      <c r="KMF118" s="63"/>
      <c r="KMG118" s="63"/>
      <c r="KMH118" s="63"/>
      <c r="KMI118" s="63"/>
      <c r="KMJ118" s="63"/>
      <c r="KMK118" s="63"/>
      <c r="KML118" s="63"/>
      <c r="KMM118" s="63"/>
      <c r="KMN118" s="63"/>
      <c r="KMO118" s="63"/>
      <c r="KMP118" s="63"/>
      <c r="KMQ118" s="63"/>
      <c r="KMR118" s="63"/>
      <c r="KMS118" s="63"/>
      <c r="KMT118" s="63"/>
      <c r="KMU118" s="63"/>
      <c r="KMV118" s="63"/>
      <c r="KMW118" s="63"/>
      <c r="KMX118" s="63"/>
      <c r="KMY118" s="63"/>
      <c r="KMZ118" s="63"/>
      <c r="KNA118" s="63"/>
      <c r="KNB118" s="63"/>
      <c r="KNC118" s="63"/>
      <c r="KND118" s="63"/>
      <c r="KNE118" s="63"/>
      <c r="KNF118" s="63"/>
      <c r="KNG118" s="63"/>
      <c r="KNH118" s="63"/>
      <c r="KNI118" s="63"/>
      <c r="KNJ118" s="63"/>
      <c r="KNK118" s="63"/>
      <c r="KNL118" s="63"/>
      <c r="KNM118" s="63"/>
      <c r="KNN118" s="63"/>
      <c r="KNO118" s="63"/>
      <c r="KNP118" s="63"/>
      <c r="KNQ118" s="63"/>
      <c r="KNR118" s="63"/>
      <c r="KNS118" s="63"/>
      <c r="KNT118" s="63"/>
      <c r="KNU118" s="63"/>
      <c r="KNV118" s="63"/>
      <c r="KNW118" s="63"/>
      <c r="KNX118" s="63"/>
      <c r="KNY118" s="63"/>
      <c r="KNZ118" s="63"/>
      <c r="KOA118" s="63"/>
      <c r="KOB118" s="63"/>
      <c r="KOC118" s="63"/>
      <c r="KOD118" s="63"/>
      <c r="KOE118" s="63"/>
      <c r="KOF118" s="63"/>
      <c r="KOG118" s="63"/>
      <c r="KOH118" s="63"/>
      <c r="KOI118" s="63"/>
      <c r="KOJ118" s="63"/>
      <c r="KOK118" s="63"/>
      <c r="KOL118" s="63"/>
      <c r="KOM118" s="63"/>
      <c r="KON118" s="63"/>
      <c r="KOO118" s="63"/>
      <c r="KOP118" s="63"/>
      <c r="KOQ118" s="63"/>
      <c r="KOR118" s="63"/>
      <c r="KOS118" s="63"/>
      <c r="KOT118" s="63"/>
      <c r="KOU118" s="63"/>
      <c r="KOV118" s="63"/>
      <c r="KOW118" s="63"/>
      <c r="KOX118" s="63"/>
      <c r="KOY118" s="63"/>
      <c r="KOZ118" s="63"/>
      <c r="KPA118" s="63"/>
      <c r="KPB118" s="63"/>
      <c r="KPC118" s="63"/>
      <c r="KPD118" s="63"/>
      <c r="KPE118" s="63"/>
      <c r="KPF118" s="63"/>
      <c r="KPG118" s="63"/>
      <c r="KPH118" s="63"/>
      <c r="KPI118" s="63"/>
      <c r="KPJ118" s="63"/>
      <c r="KPK118" s="63"/>
      <c r="KPL118" s="63"/>
      <c r="KPM118" s="63"/>
      <c r="KPN118" s="63"/>
      <c r="KPO118" s="63"/>
      <c r="KPP118" s="63"/>
      <c r="KPQ118" s="63"/>
      <c r="KPR118" s="63"/>
      <c r="KPS118" s="63"/>
      <c r="KPT118" s="63"/>
      <c r="KPU118" s="63"/>
      <c r="KPV118" s="63"/>
      <c r="KPW118" s="63"/>
      <c r="KPX118" s="63"/>
      <c r="KPY118" s="63"/>
      <c r="KPZ118" s="63"/>
      <c r="KQA118" s="63"/>
      <c r="KQB118" s="63"/>
      <c r="KQC118" s="63"/>
      <c r="KQD118" s="63"/>
      <c r="KQE118" s="63"/>
      <c r="KQF118" s="63"/>
      <c r="KQG118" s="63"/>
      <c r="KQH118" s="63"/>
      <c r="KQI118" s="63"/>
      <c r="KQJ118" s="63"/>
      <c r="KQK118" s="63"/>
      <c r="KQL118" s="63"/>
      <c r="KQM118" s="63"/>
      <c r="KQN118" s="63"/>
      <c r="KQO118" s="63"/>
      <c r="KQP118" s="63"/>
      <c r="KQQ118" s="63"/>
      <c r="KQR118" s="63"/>
      <c r="KQS118" s="63"/>
      <c r="KQT118" s="63"/>
      <c r="KQU118" s="63"/>
      <c r="KQV118" s="63"/>
      <c r="KQW118" s="63"/>
      <c r="KQX118" s="63"/>
      <c r="KQY118" s="63"/>
      <c r="KQZ118" s="63"/>
      <c r="KRA118" s="63"/>
      <c r="KRB118" s="63"/>
      <c r="KRC118" s="63"/>
      <c r="KRD118" s="63"/>
      <c r="KRE118" s="63"/>
      <c r="KRF118" s="63"/>
      <c r="KRG118" s="63"/>
      <c r="KRH118" s="63"/>
      <c r="KRI118" s="63"/>
      <c r="KRJ118" s="63"/>
      <c r="KRK118" s="63"/>
      <c r="KRL118" s="63"/>
      <c r="KRM118" s="63"/>
      <c r="KRN118" s="63"/>
      <c r="KRO118" s="63"/>
      <c r="KRP118" s="63"/>
      <c r="KRQ118" s="63"/>
      <c r="KRR118" s="63"/>
      <c r="KRS118" s="63"/>
      <c r="KRT118" s="63"/>
      <c r="KRU118" s="63"/>
      <c r="KRV118" s="63"/>
      <c r="KRW118" s="63"/>
      <c r="KRX118" s="63"/>
      <c r="KRY118" s="63"/>
      <c r="KRZ118" s="63"/>
      <c r="KSA118" s="63"/>
      <c r="KSB118" s="63"/>
      <c r="KSC118" s="63"/>
      <c r="KSD118" s="63"/>
      <c r="KSE118" s="63"/>
      <c r="KSF118" s="63"/>
      <c r="KSG118" s="63"/>
      <c r="KSH118" s="63"/>
      <c r="KSI118" s="63"/>
      <c r="KSJ118" s="63"/>
      <c r="KSK118" s="63"/>
      <c r="KSL118" s="63"/>
      <c r="KSM118" s="63"/>
      <c r="KSN118" s="63"/>
      <c r="KSO118" s="63"/>
      <c r="KSP118" s="63"/>
      <c r="KSQ118" s="63"/>
      <c r="KSR118" s="63"/>
      <c r="KSS118" s="63"/>
      <c r="KST118" s="63"/>
      <c r="KSU118" s="63"/>
      <c r="KSV118" s="63"/>
      <c r="KSW118" s="63"/>
      <c r="KSX118" s="63"/>
      <c r="KSY118" s="63"/>
      <c r="KSZ118" s="63"/>
      <c r="KTA118" s="63"/>
      <c r="KTB118" s="63"/>
      <c r="KTC118" s="63"/>
      <c r="KTD118" s="63"/>
      <c r="KTE118" s="63"/>
      <c r="KTF118" s="63"/>
      <c r="KTG118" s="63"/>
      <c r="KTH118" s="63"/>
      <c r="KTI118" s="63"/>
      <c r="KTJ118" s="63"/>
      <c r="KTK118" s="63"/>
      <c r="KTL118" s="63"/>
      <c r="KTM118" s="63"/>
      <c r="KTN118" s="63"/>
      <c r="KTO118" s="63"/>
      <c r="KTP118" s="63"/>
      <c r="KTQ118" s="63"/>
      <c r="KTR118" s="63"/>
      <c r="KTS118" s="63"/>
      <c r="KTT118" s="63"/>
      <c r="KTU118" s="63"/>
      <c r="KTV118" s="63"/>
      <c r="KTW118" s="63"/>
      <c r="KTX118" s="63"/>
      <c r="KTY118" s="63"/>
      <c r="KTZ118" s="63"/>
      <c r="KUA118" s="63"/>
      <c r="KUB118" s="63"/>
      <c r="KUC118" s="63"/>
      <c r="KUD118" s="63"/>
      <c r="KUE118" s="63"/>
      <c r="KUF118" s="63"/>
      <c r="KUG118" s="63"/>
      <c r="KUH118" s="63"/>
      <c r="KUI118" s="63"/>
      <c r="KUJ118" s="63"/>
      <c r="KUK118" s="63"/>
      <c r="KUL118" s="63"/>
      <c r="KUM118" s="63"/>
      <c r="KUN118" s="63"/>
      <c r="KUO118" s="63"/>
      <c r="KUP118" s="63"/>
      <c r="KUQ118" s="63"/>
      <c r="KUR118" s="63"/>
      <c r="KUS118" s="63"/>
      <c r="KUT118" s="63"/>
      <c r="KUU118" s="63"/>
      <c r="KUV118" s="63"/>
      <c r="KUW118" s="63"/>
      <c r="KUX118" s="63"/>
      <c r="KUY118" s="63"/>
      <c r="KUZ118" s="63"/>
      <c r="KVA118" s="63"/>
      <c r="KVB118" s="63"/>
      <c r="KVC118" s="63"/>
      <c r="KVD118" s="63"/>
      <c r="KVE118" s="63"/>
      <c r="KVF118" s="63"/>
      <c r="KVG118" s="63"/>
      <c r="KVH118" s="63"/>
      <c r="KVI118" s="63"/>
      <c r="KVJ118" s="63"/>
      <c r="KVK118" s="63"/>
      <c r="KVL118" s="63"/>
      <c r="KVM118" s="63"/>
      <c r="KVN118" s="63"/>
      <c r="KVO118" s="63"/>
      <c r="KVP118" s="63"/>
      <c r="KVQ118" s="63"/>
      <c r="KVR118" s="63"/>
      <c r="KVS118" s="63"/>
      <c r="KVT118" s="63"/>
      <c r="KVU118" s="63"/>
      <c r="KVV118" s="63"/>
      <c r="KVW118" s="63"/>
      <c r="KVX118" s="63"/>
      <c r="KVY118" s="63"/>
      <c r="KVZ118" s="63"/>
      <c r="KWA118" s="63"/>
      <c r="KWB118" s="63"/>
      <c r="KWC118" s="63"/>
      <c r="KWD118" s="63"/>
      <c r="KWE118" s="63"/>
      <c r="KWF118" s="63"/>
      <c r="KWG118" s="63"/>
      <c r="KWH118" s="63"/>
      <c r="KWI118" s="63"/>
      <c r="KWJ118" s="63"/>
      <c r="KWK118" s="63"/>
      <c r="KWL118" s="63"/>
      <c r="KWM118" s="63"/>
      <c r="KWN118" s="63"/>
      <c r="KWO118" s="63"/>
      <c r="KWP118" s="63"/>
      <c r="KWQ118" s="63"/>
      <c r="KWR118" s="63"/>
      <c r="KWS118" s="63"/>
      <c r="KWT118" s="63"/>
      <c r="KWU118" s="63"/>
      <c r="KWV118" s="63"/>
      <c r="KWW118" s="63"/>
      <c r="KWX118" s="63"/>
      <c r="KWY118" s="63"/>
      <c r="KWZ118" s="63"/>
      <c r="KXA118" s="63"/>
      <c r="KXB118" s="63"/>
      <c r="KXC118" s="63"/>
      <c r="KXD118" s="63"/>
      <c r="KXE118" s="63"/>
      <c r="KXF118" s="63"/>
      <c r="KXG118" s="63"/>
      <c r="KXH118" s="63"/>
      <c r="KXI118" s="63"/>
      <c r="KXJ118" s="63"/>
      <c r="KXK118" s="63"/>
      <c r="KXL118" s="63"/>
      <c r="KXM118" s="63"/>
      <c r="KXN118" s="63"/>
      <c r="KXO118" s="63"/>
      <c r="KXP118" s="63"/>
      <c r="KXQ118" s="63"/>
      <c r="KXR118" s="63"/>
      <c r="KXS118" s="63"/>
      <c r="KXT118" s="63"/>
      <c r="KXU118" s="63"/>
      <c r="KXV118" s="63"/>
      <c r="KXW118" s="63"/>
      <c r="KXX118" s="63"/>
      <c r="KXY118" s="63"/>
      <c r="KXZ118" s="63"/>
      <c r="KYA118" s="63"/>
      <c r="KYB118" s="63"/>
      <c r="KYC118" s="63"/>
      <c r="KYD118" s="63"/>
      <c r="KYE118" s="63"/>
      <c r="KYF118" s="63"/>
      <c r="KYG118" s="63"/>
      <c r="KYH118" s="63"/>
      <c r="KYI118" s="63"/>
      <c r="KYJ118" s="63"/>
      <c r="KYK118" s="63"/>
      <c r="KYL118" s="63"/>
      <c r="KYM118" s="63"/>
      <c r="KYN118" s="63"/>
      <c r="KYO118" s="63"/>
      <c r="KYP118" s="63"/>
      <c r="KYQ118" s="63"/>
      <c r="KYR118" s="63"/>
      <c r="KYS118" s="63"/>
      <c r="KYT118" s="63"/>
      <c r="KYU118" s="63"/>
      <c r="KYV118" s="63"/>
      <c r="KYW118" s="63"/>
      <c r="KYX118" s="63"/>
      <c r="KYY118" s="63"/>
      <c r="KYZ118" s="63"/>
      <c r="KZA118" s="63"/>
      <c r="KZB118" s="63"/>
      <c r="KZC118" s="63"/>
      <c r="KZD118" s="63"/>
      <c r="KZE118" s="63"/>
      <c r="KZF118" s="63"/>
      <c r="KZG118" s="63"/>
      <c r="KZH118" s="63"/>
      <c r="KZI118" s="63"/>
      <c r="KZJ118" s="63"/>
      <c r="KZK118" s="63"/>
      <c r="KZL118" s="63"/>
      <c r="KZM118" s="63"/>
      <c r="KZN118" s="63"/>
      <c r="KZO118" s="63"/>
      <c r="KZP118" s="63"/>
      <c r="KZQ118" s="63"/>
      <c r="KZR118" s="63"/>
      <c r="KZS118" s="63"/>
      <c r="KZT118" s="63"/>
      <c r="KZU118" s="63"/>
      <c r="KZV118" s="63"/>
      <c r="KZW118" s="63"/>
      <c r="KZX118" s="63"/>
      <c r="KZY118" s="63"/>
      <c r="KZZ118" s="63"/>
      <c r="LAA118" s="63"/>
      <c r="LAB118" s="63"/>
      <c r="LAC118" s="63"/>
      <c r="LAD118" s="63"/>
      <c r="LAE118" s="63"/>
      <c r="LAF118" s="63"/>
      <c r="LAG118" s="63"/>
      <c r="LAH118" s="63"/>
      <c r="LAI118" s="63"/>
      <c r="LAJ118" s="63"/>
      <c r="LAK118" s="63"/>
      <c r="LAL118" s="63"/>
      <c r="LAM118" s="63"/>
      <c r="LAN118" s="63"/>
      <c r="LAO118" s="63"/>
      <c r="LAP118" s="63"/>
      <c r="LAQ118" s="63"/>
      <c r="LAR118" s="63"/>
      <c r="LAS118" s="63"/>
      <c r="LAT118" s="63"/>
      <c r="LAU118" s="63"/>
      <c r="LAV118" s="63"/>
      <c r="LAW118" s="63"/>
      <c r="LAX118" s="63"/>
      <c r="LAY118" s="63"/>
      <c r="LAZ118" s="63"/>
      <c r="LBA118" s="63"/>
      <c r="LBB118" s="63"/>
      <c r="LBC118" s="63"/>
      <c r="LBD118" s="63"/>
      <c r="LBE118" s="63"/>
      <c r="LBF118" s="63"/>
      <c r="LBG118" s="63"/>
      <c r="LBH118" s="63"/>
      <c r="LBI118" s="63"/>
      <c r="LBJ118" s="63"/>
      <c r="LBK118" s="63"/>
      <c r="LBL118" s="63"/>
      <c r="LBM118" s="63"/>
      <c r="LBN118" s="63"/>
      <c r="LBO118" s="63"/>
      <c r="LBP118" s="63"/>
      <c r="LBQ118" s="63"/>
      <c r="LBR118" s="63"/>
      <c r="LBS118" s="63"/>
      <c r="LBT118" s="63"/>
      <c r="LBU118" s="63"/>
      <c r="LBV118" s="63"/>
      <c r="LBW118" s="63"/>
      <c r="LBX118" s="63"/>
      <c r="LBY118" s="63"/>
      <c r="LBZ118" s="63"/>
      <c r="LCA118" s="63"/>
      <c r="LCB118" s="63"/>
      <c r="LCC118" s="63"/>
      <c r="LCD118" s="63"/>
      <c r="LCE118" s="63"/>
      <c r="LCF118" s="63"/>
      <c r="LCG118" s="63"/>
      <c r="LCH118" s="63"/>
      <c r="LCI118" s="63"/>
      <c r="LCJ118" s="63"/>
      <c r="LCK118" s="63"/>
      <c r="LCL118" s="63"/>
      <c r="LCM118" s="63"/>
      <c r="LCN118" s="63"/>
      <c r="LCO118" s="63"/>
      <c r="LCP118" s="63"/>
      <c r="LCQ118" s="63"/>
      <c r="LCR118" s="63"/>
      <c r="LCS118" s="63"/>
      <c r="LCT118" s="63"/>
      <c r="LCU118" s="63"/>
      <c r="LCV118" s="63"/>
      <c r="LCW118" s="63"/>
      <c r="LCX118" s="63"/>
      <c r="LCY118" s="63"/>
      <c r="LCZ118" s="63"/>
      <c r="LDA118" s="63"/>
      <c r="LDB118" s="63"/>
      <c r="LDC118" s="63"/>
      <c r="LDD118" s="63"/>
      <c r="LDE118" s="63"/>
      <c r="LDF118" s="63"/>
      <c r="LDG118" s="63"/>
      <c r="LDH118" s="63"/>
      <c r="LDI118" s="63"/>
      <c r="LDJ118" s="63"/>
      <c r="LDK118" s="63"/>
      <c r="LDL118" s="63"/>
      <c r="LDM118" s="63"/>
      <c r="LDN118" s="63"/>
      <c r="LDO118" s="63"/>
      <c r="LDP118" s="63"/>
      <c r="LDQ118" s="63"/>
      <c r="LDR118" s="63"/>
      <c r="LDS118" s="63"/>
      <c r="LDT118" s="63"/>
      <c r="LDU118" s="63"/>
      <c r="LDV118" s="63"/>
      <c r="LDW118" s="63"/>
      <c r="LDX118" s="63"/>
      <c r="LDY118" s="63"/>
      <c r="LDZ118" s="63"/>
      <c r="LEA118" s="63"/>
      <c r="LEB118" s="63"/>
      <c r="LEC118" s="63"/>
      <c r="LED118" s="63"/>
      <c r="LEE118" s="63"/>
      <c r="LEF118" s="63"/>
      <c r="LEG118" s="63"/>
      <c r="LEH118" s="63"/>
      <c r="LEI118" s="63"/>
      <c r="LEJ118" s="63"/>
      <c r="LEK118" s="63"/>
      <c r="LEL118" s="63"/>
      <c r="LEM118" s="63"/>
      <c r="LEN118" s="63"/>
      <c r="LEO118" s="63"/>
      <c r="LEP118" s="63"/>
      <c r="LEQ118" s="63"/>
      <c r="LER118" s="63"/>
      <c r="LES118" s="63"/>
      <c r="LET118" s="63"/>
      <c r="LEU118" s="63"/>
      <c r="LEV118" s="63"/>
      <c r="LEW118" s="63"/>
      <c r="LEX118" s="63"/>
      <c r="LEY118" s="63"/>
      <c r="LEZ118" s="63"/>
      <c r="LFA118" s="63"/>
      <c r="LFB118" s="63"/>
      <c r="LFC118" s="63"/>
      <c r="LFD118" s="63"/>
      <c r="LFE118" s="63"/>
      <c r="LFF118" s="63"/>
      <c r="LFG118" s="63"/>
      <c r="LFH118" s="63"/>
      <c r="LFI118" s="63"/>
      <c r="LFJ118" s="63"/>
      <c r="LFK118" s="63"/>
      <c r="LFL118" s="63"/>
      <c r="LFM118" s="63"/>
      <c r="LFN118" s="63"/>
      <c r="LFO118" s="63"/>
      <c r="LFP118" s="63"/>
      <c r="LFQ118" s="63"/>
      <c r="LFR118" s="63"/>
      <c r="LFS118" s="63"/>
      <c r="LFT118" s="63"/>
      <c r="LFU118" s="63"/>
      <c r="LFV118" s="63"/>
      <c r="LFW118" s="63"/>
      <c r="LFX118" s="63"/>
      <c r="LFY118" s="63"/>
      <c r="LFZ118" s="63"/>
      <c r="LGA118" s="63"/>
      <c r="LGB118" s="63"/>
      <c r="LGC118" s="63"/>
      <c r="LGD118" s="63"/>
      <c r="LGE118" s="63"/>
      <c r="LGF118" s="63"/>
      <c r="LGG118" s="63"/>
      <c r="LGH118" s="63"/>
      <c r="LGI118" s="63"/>
      <c r="LGJ118" s="63"/>
      <c r="LGK118" s="63"/>
      <c r="LGL118" s="63"/>
      <c r="LGM118" s="63"/>
      <c r="LGN118" s="63"/>
      <c r="LGO118" s="63"/>
      <c r="LGP118" s="63"/>
      <c r="LGQ118" s="63"/>
      <c r="LGR118" s="63"/>
      <c r="LGS118" s="63"/>
      <c r="LGT118" s="63"/>
      <c r="LGU118" s="63"/>
      <c r="LGV118" s="63"/>
      <c r="LGW118" s="63"/>
      <c r="LGX118" s="63"/>
      <c r="LGY118" s="63"/>
      <c r="LGZ118" s="63"/>
      <c r="LHA118" s="63"/>
      <c r="LHB118" s="63"/>
      <c r="LHC118" s="63"/>
      <c r="LHD118" s="63"/>
      <c r="LHE118" s="63"/>
      <c r="LHF118" s="63"/>
      <c r="LHG118" s="63"/>
      <c r="LHH118" s="63"/>
      <c r="LHI118" s="63"/>
      <c r="LHJ118" s="63"/>
      <c r="LHK118" s="63"/>
      <c r="LHL118" s="63"/>
      <c r="LHM118" s="63"/>
      <c r="LHN118" s="63"/>
      <c r="LHO118" s="63"/>
      <c r="LHP118" s="63"/>
      <c r="LHQ118" s="63"/>
      <c r="LHR118" s="63"/>
      <c r="LHS118" s="63"/>
      <c r="LHT118" s="63"/>
      <c r="LHU118" s="63"/>
      <c r="LHV118" s="63"/>
      <c r="LHW118" s="63"/>
      <c r="LHX118" s="63"/>
      <c r="LHY118" s="63"/>
      <c r="LHZ118" s="63"/>
      <c r="LIA118" s="63"/>
      <c r="LIB118" s="63"/>
      <c r="LIC118" s="63"/>
      <c r="LID118" s="63"/>
      <c r="LIE118" s="63"/>
      <c r="LIF118" s="63"/>
      <c r="LIG118" s="63"/>
      <c r="LIH118" s="63"/>
      <c r="LII118" s="63"/>
      <c r="LIJ118" s="63"/>
      <c r="LIK118" s="63"/>
      <c r="LIL118" s="63"/>
      <c r="LIM118" s="63"/>
      <c r="LIN118" s="63"/>
      <c r="LIO118" s="63"/>
      <c r="LIP118" s="63"/>
      <c r="LIQ118" s="63"/>
      <c r="LIR118" s="63"/>
      <c r="LIS118" s="63"/>
      <c r="LIT118" s="63"/>
      <c r="LIU118" s="63"/>
      <c r="LIV118" s="63"/>
      <c r="LIW118" s="63"/>
      <c r="LIX118" s="63"/>
      <c r="LIY118" s="63"/>
      <c r="LIZ118" s="63"/>
      <c r="LJA118" s="63"/>
      <c r="LJB118" s="63"/>
      <c r="LJC118" s="63"/>
      <c r="LJD118" s="63"/>
      <c r="LJE118" s="63"/>
      <c r="LJF118" s="63"/>
      <c r="LJG118" s="63"/>
      <c r="LJH118" s="63"/>
      <c r="LJI118" s="63"/>
      <c r="LJJ118" s="63"/>
      <c r="LJK118" s="63"/>
      <c r="LJL118" s="63"/>
      <c r="LJM118" s="63"/>
      <c r="LJN118" s="63"/>
      <c r="LJO118" s="63"/>
      <c r="LJP118" s="63"/>
      <c r="LJQ118" s="63"/>
      <c r="LJR118" s="63"/>
      <c r="LJS118" s="63"/>
      <c r="LJT118" s="63"/>
      <c r="LJU118" s="63"/>
      <c r="LJV118" s="63"/>
      <c r="LJW118" s="63"/>
      <c r="LJX118" s="63"/>
      <c r="LJY118" s="63"/>
      <c r="LJZ118" s="63"/>
      <c r="LKA118" s="63"/>
      <c r="LKB118" s="63"/>
      <c r="LKC118" s="63"/>
      <c r="LKD118" s="63"/>
      <c r="LKE118" s="63"/>
      <c r="LKF118" s="63"/>
      <c r="LKG118" s="63"/>
      <c r="LKH118" s="63"/>
      <c r="LKI118" s="63"/>
      <c r="LKJ118" s="63"/>
      <c r="LKK118" s="63"/>
      <c r="LKL118" s="63"/>
      <c r="LKM118" s="63"/>
      <c r="LKN118" s="63"/>
      <c r="LKO118" s="63"/>
      <c r="LKP118" s="63"/>
      <c r="LKQ118" s="63"/>
      <c r="LKR118" s="63"/>
      <c r="LKS118" s="63"/>
      <c r="LKT118" s="63"/>
      <c r="LKU118" s="63"/>
      <c r="LKV118" s="63"/>
      <c r="LKW118" s="63"/>
      <c r="LKX118" s="63"/>
      <c r="LKY118" s="63"/>
      <c r="LKZ118" s="63"/>
      <c r="LLA118" s="63"/>
      <c r="LLB118" s="63"/>
      <c r="LLC118" s="63"/>
      <c r="LLD118" s="63"/>
      <c r="LLE118" s="63"/>
      <c r="LLF118" s="63"/>
      <c r="LLG118" s="63"/>
      <c r="LLH118" s="63"/>
      <c r="LLI118" s="63"/>
      <c r="LLJ118" s="63"/>
      <c r="LLK118" s="63"/>
      <c r="LLL118" s="63"/>
      <c r="LLM118" s="63"/>
      <c r="LLN118" s="63"/>
      <c r="LLO118" s="63"/>
      <c r="LLP118" s="63"/>
      <c r="LLQ118" s="63"/>
      <c r="LLR118" s="63"/>
      <c r="LLS118" s="63"/>
      <c r="LLT118" s="63"/>
      <c r="LLU118" s="63"/>
      <c r="LLV118" s="63"/>
      <c r="LLW118" s="63"/>
      <c r="LLX118" s="63"/>
      <c r="LLY118" s="63"/>
      <c r="LLZ118" s="63"/>
      <c r="LMA118" s="63"/>
      <c r="LMB118" s="63"/>
      <c r="LMC118" s="63"/>
      <c r="LMD118" s="63"/>
      <c r="LME118" s="63"/>
      <c r="LMF118" s="63"/>
      <c r="LMG118" s="63"/>
      <c r="LMH118" s="63"/>
      <c r="LMI118" s="63"/>
      <c r="LMJ118" s="63"/>
      <c r="LMK118" s="63"/>
      <c r="LML118" s="63"/>
      <c r="LMM118" s="63"/>
      <c r="LMN118" s="63"/>
      <c r="LMO118" s="63"/>
      <c r="LMP118" s="63"/>
      <c r="LMQ118" s="63"/>
      <c r="LMR118" s="63"/>
      <c r="LMS118" s="63"/>
      <c r="LMT118" s="63"/>
      <c r="LMU118" s="63"/>
      <c r="LMV118" s="63"/>
      <c r="LMW118" s="63"/>
      <c r="LMX118" s="63"/>
      <c r="LMY118" s="63"/>
      <c r="LMZ118" s="63"/>
      <c r="LNA118" s="63"/>
      <c r="LNB118" s="63"/>
      <c r="LNC118" s="63"/>
      <c r="LND118" s="63"/>
      <c r="LNE118" s="63"/>
      <c r="LNF118" s="63"/>
      <c r="LNG118" s="63"/>
      <c r="LNH118" s="63"/>
      <c r="LNI118" s="63"/>
      <c r="LNJ118" s="63"/>
      <c r="LNK118" s="63"/>
      <c r="LNL118" s="63"/>
      <c r="LNM118" s="63"/>
      <c r="LNN118" s="63"/>
      <c r="LNO118" s="63"/>
      <c r="LNP118" s="63"/>
      <c r="LNQ118" s="63"/>
      <c r="LNR118" s="63"/>
      <c r="LNS118" s="63"/>
      <c r="LNT118" s="63"/>
      <c r="LNU118" s="63"/>
      <c r="LNV118" s="63"/>
      <c r="LNW118" s="63"/>
      <c r="LNX118" s="63"/>
      <c r="LNY118" s="63"/>
      <c r="LNZ118" s="63"/>
      <c r="LOA118" s="63"/>
      <c r="LOB118" s="63"/>
      <c r="LOC118" s="63"/>
      <c r="LOD118" s="63"/>
      <c r="LOE118" s="63"/>
      <c r="LOF118" s="63"/>
      <c r="LOG118" s="63"/>
      <c r="LOH118" s="63"/>
      <c r="LOI118" s="63"/>
      <c r="LOJ118" s="63"/>
      <c r="LOK118" s="63"/>
      <c r="LOL118" s="63"/>
      <c r="LOM118" s="63"/>
      <c r="LON118" s="63"/>
      <c r="LOO118" s="63"/>
      <c r="LOP118" s="63"/>
      <c r="LOQ118" s="63"/>
      <c r="LOR118" s="63"/>
      <c r="LOS118" s="63"/>
      <c r="LOT118" s="63"/>
      <c r="LOU118" s="63"/>
      <c r="LOV118" s="63"/>
      <c r="LOW118" s="63"/>
      <c r="LOX118" s="63"/>
      <c r="LOY118" s="63"/>
      <c r="LOZ118" s="63"/>
      <c r="LPA118" s="63"/>
      <c r="LPB118" s="63"/>
      <c r="LPC118" s="63"/>
      <c r="LPD118" s="63"/>
      <c r="LPE118" s="63"/>
      <c r="LPF118" s="63"/>
      <c r="LPG118" s="63"/>
      <c r="LPH118" s="63"/>
      <c r="LPI118" s="63"/>
      <c r="LPJ118" s="63"/>
      <c r="LPK118" s="63"/>
      <c r="LPL118" s="63"/>
      <c r="LPM118" s="63"/>
      <c r="LPN118" s="63"/>
      <c r="LPO118" s="63"/>
      <c r="LPP118" s="63"/>
      <c r="LPQ118" s="63"/>
      <c r="LPR118" s="63"/>
      <c r="LPS118" s="63"/>
      <c r="LPT118" s="63"/>
      <c r="LPU118" s="63"/>
      <c r="LPV118" s="63"/>
      <c r="LPW118" s="63"/>
      <c r="LPX118" s="63"/>
      <c r="LPY118" s="63"/>
      <c r="LPZ118" s="63"/>
      <c r="LQA118" s="63"/>
      <c r="LQB118" s="63"/>
      <c r="LQC118" s="63"/>
      <c r="LQD118" s="63"/>
      <c r="LQE118" s="63"/>
      <c r="LQF118" s="63"/>
      <c r="LQG118" s="63"/>
      <c r="LQH118" s="63"/>
      <c r="LQI118" s="63"/>
      <c r="LQJ118" s="63"/>
      <c r="LQK118" s="63"/>
      <c r="LQL118" s="63"/>
      <c r="LQM118" s="63"/>
      <c r="LQN118" s="63"/>
      <c r="LQO118" s="63"/>
      <c r="LQP118" s="63"/>
      <c r="LQQ118" s="63"/>
      <c r="LQR118" s="63"/>
      <c r="LQS118" s="63"/>
      <c r="LQT118" s="63"/>
      <c r="LQU118" s="63"/>
      <c r="LQV118" s="63"/>
      <c r="LQW118" s="63"/>
      <c r="LQX118" s="63"/>
      <c r="LQY118" s="63"/>
      <c r="LQZ118" s="63"/>
      <c r="LRA118" s="63"/>
      <c r="LRB118" s="63"/>
      <c r="LRC118" s="63"/>
      <c r="LRD118" s="63"/>
      <c r="LRE118" s="63"/>
      <c r="LRF118" s="63"/>
      <c r="LRG118" s="63"/>
      <c r="LRH118" s="63"/>
      <c r="LRI118" s="63"/>
      <c r="LRJ118" s="63"/>
      <c r="LRK118" s="63"/>
      <c r="LRL118" s="63"/>
      <c r="LRM118" s="63"/>
      <c r="LRN118" s="63"/>
      <c r="LRO118" s="63"/>
      <c r="LRP118" s="63"/>
      <c r="LRQ118" s="63"/>
      <c r="LRR118" s="63"/>
      <c r="LRS118" s="63"/>
      <c r="LRT118" s="63"/>
      <c r="LRU118" s="63"/>
      <c r="LRV118" s="63"/>
      <c r="LRW118" s="63"/>
      <c r="LRX118" s="63"/>
      <c r="LRY118" s="63"/>
      <c r="LRZ118" s="63"/>
      <c r="LSA118" s="63"/>
      <c r="LSB118" s="63"/>
      <c r="LSC118" s="63"/>
      <c r="LSD118" s="63"/>
      <c r="LSE118" s="63"/>
      <c r="LSF118" s="63"/>
      <c r="LSG118" s="63"/>
      <c r="LSH118" s="63"/>
      <c r="LSI118" s="63"/>
      <c r="LSJ118" s="63"/>
      <c r="LSK118" s="63"/>
      <c r="LSL118" s="63"/>
      <c r="LSM118" s="63"/>
      <c r="LSN118" s="63"/>
      <c r="LSO118" s="63"/>
      <c r="LSP118" s="63"/>
      <c r="LSQ118" s="63"/>
      <c r="LSR118" s="63"/>
      <c r="LSS118" s="63"/>
      <c r="LST118" s="63"/>
      <c r="LSU118" s="63"/>
      <c r="LSV118" s="63"/>
      <c r="LSW118" s="63"/>
      <c r="LSX118" s="63"/>
      <c r="LSY118" s="63"/>
      <c r="LSZ118" s="63"/>
      <c r="LTA118" s="63"/>
      <c r="LTB118" s="63"/>
      <c r="LTC118" s="63"/>
      <c r="LTD118" s="63"/>
      <c r="LTE118" s="63"/>
      <c r="LTF118" s="63"/>
      <c r="LTG118" s="63"/>
      <c r="LTH118" s="63"/>
      <c r="LTI118" s="63"/>
      <c r="LTJ118" s="63"/>
      <c r="LTK118" s="63"/>
      <c r="LTL118" s="63"/>
      <c r="LTM118" s="63"/>
      <c r="LTN118" s="63"/>
      <c r="LTO118" s="63"/>
      <c r="LTP118" s="63"/>
      <c r="LTQ118" s="63"/>
      <c r="LTR118" s="63"/>
      <c r="LTS118" s="63"/>
      <c r="LTT118" s="63"/>
      <c r="LTU118" s="63"/>
      <c r="LTV118" s="63"/>
      <c r="LTW118" s="63"/>
      <c r="LTX118" s="63"/>
      <c r="LTY118" s="63"/>
      <c r="LTZ118" s="63"/>
      <c r="LUA118" s="63"/>
      <c r="LUB118" s="63"/>
      <c r="LUC118" s="63"/>
      <c r="LUD118" s="63"/>
      <c r="LUE118" s="63"/>
      <c r="LUF118" s="63"/>
      <c r="LUG118" s="63"/>
      <c r="LUH118" s="63"/>
      <c r="LUI118" s="63"/>
      <c r="LUJ118" s="63"/>
      <c r="LUK118" s="63"/>
      <c r="LUL118" s="63"/>
      <c r="LUM118" s="63"/>
      <c r="LUN118" s="63"/>
      <c r="LUO118" s="63"/>
      <c r="LUP118" s="63"/>
      <c r="LUQ118" s="63"/>
      <c r="LUR118" s="63"/>
      <c r="LUS118" s="63"/>
      <c r="LUT118" s="63"/>
      <c r="LUU118" s="63"/>
      <c r="LUV118" s="63"/>
      <c r="LUW118" s="63"/>
      <c r="LUX118" s="63"/>
      <c r="LUY118" s="63"/>
      <c r="LUZ118" s="63"/>
      <c r="LVA118" s="63"/>
      <c r="LVB118" s="63"/>
      <c r="LVC118" s="63"/>
      <c r="LVD118" s="63"/>
      <c r="LVE118" s="63"/>
      <c r="LVF118" s="63"/>
      <c r="LVG118" s="63"/>
      <c r="LVH118" s="63"/>
      <c r="LVI118" s="63"/>
      <c r="LVJ118" s="63"/>
      <c r="LVK118" s="63"/>
      <c r="LVL118" s="63"/>
      <c r="LVM118" s="63"/>
      <c r="LVN118" s="63"/>
      <c r="LVO118" s="63"/>
      <c r="LVP118" s="63"/>
      <c r="LVQ118" s="63"/>
      <c r="LVR118" s="63"/>
      <c r="LVS118" s="63"/>
      <c r="LVT118" s="63"/>
      <c r="LVU118" s="63"/>
      <c r="LVV118" s="63"/>
      <c r="LVW118" s="63"/>
      <c r="LVX118" s="63"/>
      <c r="LVY118" s="63"/>
      <c r="LVZ118" s="63"/>
      <c r="LWA118" s="63"/>
      <c r="LWB118" s="63"/>
      <c r="LWC118" s="63"/>
      <c r="LWD118" s="63"/>
      <c r="LWE118" s="63"/>
      <c r="LWF118" s="63"/>
      <c r="LWG118" s="63"/>
      <c r="LWH118" s="63"/>
      <c r="LWI118" s="63"/>
      <c r="LWJ118" s="63"/>
      <c r="LWK118" s="63"/>
      <c r="LWL118" s="63"/>
      <c r="LWM118" s="63"/>
      <c r="LWN118" s="63"/>
      <c r="LWO118" s="63"/>
      <c r="LWP118" s="63"/>
      <c r="LWQ118" s="63"/>
      <c r="LWR118" s="63"/>
      <c r="LWS118" s="63"/>
      <c r="LWT118" s="63"/>
      <c r="LWU118" s="63"/>
      <c r="LWV118" s="63"/>
      <c r="LWW118" s="63"/>
      <c r="LWX118" s="63"/>
      <c r="LWY118" s="63"/>
      <c r="LWZ118" s="63"/>
      <c r="LXA118" s="63"/>
      <c r="LXB118" s="63"/>
      <c r="LXC118" s="63"/>
      <c r="LXD118" s="63"/>
      <c r="LXE118" s="63"/>
      <c r="LXF118" s="63"/>
      <c r="LXG118" s="63"/>
      <c r="LXH118" s="63"/>
      <c r="LXI118" s="63"/>
      <c r="LXJ118" s="63"/>
      <c r="LXK118" s="63"/>
      <c r="LXL118" s="63"/>
      <c r="LXM118" s="63"/>
      <c r="LXN118" s="63"/>
      <c r="LXO118" s="63"/>
      <c r="LXP118" s="63"/>
      <c r="LXQ118" s="63"/>
      <c r="LXR118" s="63"/>
      <c r="LXS118" s="63"/>
      <c r="LXT118" s="63"/>
      <c r="LXU118" s="63"/>
      <c r="LXV118" s="63"/>
      <c r="LXW118" s="63"/>
      <c r="LXX118" s="63"/>
      <c r="LXY118" s="63"/>
      <c r="LXZ118" s="63"/>
      <c r="LYA118" s="63"/>
      <c r="LYB118" s="63"/>
      <c r="LYC118" s="63"/>
      <c r="LYD118" s="63"/>
      <c r="LYE118" s="63"/>
      <c r="LYF118" s="63"/>
      <c r="LYG118" s="63"/>
      <c r="LYH118" s="63"/>
      <c r="LYI118" s="63"/>
      <c r="LYJ118" s="63"/>
      <c r="LYK118" s="63"/>
      <c r="LYL118" s="63"/>
      <c r="LYM118" s="63"/>
      <c r="LYN118" s="63"/>
      <c r="LYO118" s="63"/>
      <c r="LYP118" s="63"/>
      <c r="LYQ118" s="63"/>
      <c r="LYR118" s="63"/>
      <c r="LYS118" s="63"/>
      <c r="LYT118" s="63"/>
      <c r="LYU118" s="63"/>
      <c r="LYV118" s="63"/>
      <c r="LYW118" s="63"/>
      <c r="LYX118" s="63"/>
      <c r="LYY118" s="63"/>
      <c r="LYZ118" s="63"/>
      <c r="LZA118" s="63"/>
      <c r="LZB118" s="63"/>
      <c r="LZC118" s="63"/>
      <c r="LZD118" s="63"/>
      <c r="LZE118" s="63"/>
      <c r="LZF118" s="63"/>
      <c r="LZG118" s="63"/>
      <c r="LZH118" s="63"/>
      <c r="LZI118" s="63"/>
      <c r="LZJ118" s="63"/>
      <c r="LZK118" s="63"/>
      <c r="LZL118" s="63"/>
      <c r="LZM118" s="63"/>
      <c r="LZN118" s="63"/>
      <c r="LZO118" s="63"/>
      <c r="LZP118" s="63"/>
      <c r="LZQ118" s="63"/>
      <c r="LZR118" s="63"/>
      <c r="LZS118" s="63"/>
      <c r="LZT118" s="63"/>
      <c r="LZU118" s="63"/>
      <c r="LZV118" s="63"/>
      <c r="LZW118" s="63"/>
      <c r="LZX118" s="63"/>
      <c r="LZY118" s="63"/>
      <c r="LZZ118" s="63"/>
      <c r="MAA118" s="63"/>
      <c r="MAB118" s="63"/>
      <c r="MAC118" s="63"/>
      <c r="MAD118" s="63"/>
      <c r="MAE118" s="63"/>
      <c r="MAF118" s="63"/>
      <c r="MAG118" s="63"/>
      <c r="MAH118" s="63"/>
      <c r="MAI118" s="63"/>
      <c r="MAJ118" s="63"/>
      <c r="MAK118" s="63"/>
      <c r="MAL118" s="63"/>
      <c r="MAM118" s="63"/>
      <c r="MAN118" s="63"/>
      <c r="MAO118" s="63"/>
      <c r="MAP118" s="63"/>
      <c r="MAQ118" s="63"/>
      <c r="MAR118" s="63"/>
      <c r="MAS118" s="63"/>
      <c r="MAT118" s="63"/>
      <c r="MAU118" s="63"/>
      <c r="MAV118" s="63"/>
      <c r="MAW118" s="63"/>
      <c r="MAX118" s="63"/>
      <c r="MAY118" s="63"/>
      <c r="MAZ118" s="63"/>
      <c r="MBA118" s="63"/>
      <c r="MBB118" s="63"/>
      <c r="MBC118" s="63"/>
      <c r="MBD118" s="63"/>
      <c r="MBE118" s="63"/>
      <c r="MBF118" s="63"/>
      <c r="MBG118" s="63"/>
      <c r="MBH118" s="63"/>
      <c r="MBI118" s="63"/>
      <c r="MBJ118" s="63"/>
      <c r="MBK118" s="63"/>
      <c r="MBL118" s="63"/>
      <c r="MBM118" s="63"/>
      <c r="MBN118" s="63"/>
      <c r="MBO118" s="63"/>
      <c r="MBP118" s="63"/>
      <c r="MBQ118" s="63"/>
      <c r="MBR118" s="63"/>
      <c r="MBS118" s="63"/>
      <c r="MBT118" s="63"/>
      <c r="MBU118" s="63"/>
      <c r="MBV118" s="63"/>
      <c r="MBW118" s="63"/>
      <c r="MBX118" s="63"/>
      <c r="MBY118" s="63"/>
      <c r="MBZ118" s="63"/>
      <c r="MCA118" s="63"/>
      <c r="MCB118" s="63"/>
      <c r="MCC118" s="63"/>
      <c r="MCD118" s="63"/>
      <c r="MCE118" s="63"/>
      <c r="MCF118" s="63"/>
      <c r="MCG118" s="63"/>
      <c r="MCH118" s="63"/>
      <c r="MCI118" s="63"/>
      <c r="MCJ118" s="63"/>
      <c r="MCK118" s="63"/>
      <c r="MCL118" s="63"/>
      <c r="MCM118" s="63"/>
      <c r="MCN118" s="63"/>
      <c r="MCO118" s="63"/>
      <c r="MCP118" s="63"/>
      <c r="MCQ118" s="63"/>
      <c r="MCR118" s="63"/>
      <c r="MCS118" s="63"/>
      <c r="MCT118" s="63"/>
      <c r="MCU118" s="63"/>
      <c r="MCV118" s="63"/>
      <c r="MCW118" s="63"/>
      <c r="MCX118" s="63"/>
      <c r="MCY118" s="63"/>
      <c r="MCZ118" s="63"/>
      <c r="MDA118" s="63"/>
      <c r="MDB118" s="63"/>
      <c r="MDC118" s="63"/>
      <c r="MDD118" s="63"/>
      <c r="MDE118" s="63"/>
      <c r="MDF118" s="63"/>
      <c r="MDG118" s="63"/>
      <c r="MDH118" s="63"/>
      <c r="MDI118" s="63"/>
      <c r="MDJ118" s="63"/>
      <c r="MDK118" s="63"/>
      <c r="MDL118" s="63"/>
      <c r="MDM118" s="63"/>
      <c r="MDN118" s="63"/>
      <c r="MDO118" s="63"/>
      <c r="MDP118" s="63"/>
      <c r="MDQ118" s="63"/>
      <c r="MDR118" s="63"/>
      <c r="MDS118" s="63"/>
      <c r="MDT118" s="63"/>
      <c r="MDU118" s="63"/>
      <c r="MDV118" s="63"/>
      <c r="MDW118" s="63"/>
      <c r="MDX118" s="63"/>
      <c r="MDY118" s="63"/>
      <c r="MDZ118" s="63"/>
      <c r="MEA118" s="63"/>
      <c r="MEB118" s="63"/>
      <c r="MEC118" s="63"/>
      <c r="MED118" s="63"/>
      <c r="MEE118" s="63"/>
      <c r="MEF118" s="63"/>
      <c r="MEG118" s="63"/>
      <c r="MEH118" s="63"/>
      <c r="MEI118" s="63"/>
      <c r="MEJ118" s="63"/>
      <c r="MEK118" s="63"/>
      <c r="MEL118" s="63"/>
      <c r="MEM118" s="63"/>
      <c r="MEN118" s="63"/>
      <c r="MEO118" s="63"/>
      <c r="MEP118" s="63"/>
      <c r="MEQ118" s="63"/>
      <c r="MER118" s="63"/>
      <c r="MES118" s="63"/>
      <c r="MET118" s="63"/>
      <c r="MEU118" s="63"/>
      <c r="MEV118" s="63"/>
      <c r="MEW118" s="63"/>
      <c r="MEX118" s="63"/>
      <c r="MEY118" s="63"/>
      <c r="MEZ118" s="63"/>
      <c r="MFA118" s="63"/>
      <c r="MFB118" s="63"/>
      <c r="MFC118" s="63"/>
      <c r="MFD118" s="63"/>
      <c r="MFE118" s="63"/>
      <c r="MFF118" s="63"/>
      <c r="MFG118" s="63"/>
      <c r="MFH118" s="63"/>
      <c r="MFI118" s="63"/>
      <c r="MFJ118" s="63"/>
      <c r="MFK118" s="63"/>
      <c r="MFL118" s="63"/>
      <c r="MFM118" s="63"/>
      <c r="MFN118" s="63"/>
      <c r="MFO118" s="63"/>
      <c r="MFP118" s="63"/>
      <c r="MFQ118" s="63"/>
      <c r="MFR118" s="63"/>
      <c r="MFS118" s="63"/>
      <c r="MFT118" s="63"/>
      <c r="MFU118" s="63"/>
      <c r="MFV118" s="63"/>
      <c r="MFW118" s="63"/>
      <c r="MFX118" s="63"/>
      <c r="MFY118" s="63"/>
      <c r="MFZ118" s="63"/>
      <c r="MGA118" s="63"/>
      <c r="MGB118" s="63"/>
      <c r="MGC118" s="63"/>
      <c r="MGD118" s="63"/>
      <c r="MGE118" s="63"/>
      <c r="MGF118" s="63"/>
      <c r="MGG118" s="63"/>
      <c r="MGH118" s="63"/>
      <c r="MGI118" s="63"/>
      <c r="MGJ118" s="63"/>
      <c r="MGK118" s="63"/>
      <c r="MGL118" s="63"/>
      <c r="MGM118" s="63"/>
      <c r="MGN118" s="63"/>
      <c r="MGO118" s="63"/>
      <c r="MGP118" s="63"/>
      <c r="MGQ118" s="63"/>
      <c r="MGR118" s="63"/>
      <c r="MGS118" s="63"/>
      <c r="MGT118" s="63"/>
      <c r="MGU118" s="63"/>
      <c r="MGV118" s="63"/>
      <c r="MGW118" s="63"/>
      <c r="MGX118" s="63"/>
      <c r="MGY118" s="63"/>
      <c r="MGZ118" s="63"/>
      <c r="MHA118" s="63"/>
      <c r="MHB118" s="63"/>
      <c r="MHC118" s="63"/>
      <c r="MHD118" s="63"/>
      <c r="MHE118" s="63"/>
      <c r="MHF118" s="63"/>
      <c r="MHG118" s="63"/>
      <c r="MHH118" s="63"/>
      <c r="MHI118" s="63"/>
      <c r="MHJ118" s="63"/>
      <c r="MHK118" s="63"/>
      <c r="MHL118" s="63"/>
      <c r="MHM118" s="63"/>
      <c r="MHN118" s="63"/>
      <c r="MHO118" s="63"/>
      <c r="MHP118" s="63"/>
      <c r="MHQ118" s="63"/>
      <c r="MHR118" s="63"/>
      <c r="MHS118" s="63"/>
      <c r="MHT118" s="63"/>
      <c r="MHU118" s="63"/>
      <c r="MHV118" s="63"/>
      <c r="MHW118" s="63"/>
      <c r="MHX118" s="63"/>
      <c r="MHY118" s="63"/>
      <c r="MHZ118" s="63"/>
      <c r="MIA118" s="63"/>
      <c r="MIB118" s="63"/>
      <c r="MIC118" s="63"/>
      <c r="MID118" s="63"/>
      <c r="MIE118" s="63"/>
      <c r="MIF118" s="63"/>
      <c r="MIG118" s="63"/>
      <c r="MIH118" s="63"/>
      <c r="MII118" s="63"/>
      <c r="MIJ118" s="63"/>
      <c r="MIK118" s="63"/>
      <c r="MIL118" s="63"/>
      <c r="MIM118" s="63"/>
      <c r="MIN118" s="63"/>
      <c r="MIO118" s="63"/>
      <c r="MIP118" s="63"/>
      <c r="MIQ118" s="63"/>
      <c r="MIR118" s="63"/>
      <c r="MIS118" s="63"/>
      <c r="MIT118" s="63"/>
      <c r="MIU118" s="63"/>
      <c r="MIV118" s="63"/>
      <c r="MIW118" s="63"/>
      <c r="MIX118" s="63"/>
      <c r="MIY118" s="63"/>
      <c r="MIZ118" s="63"/>
      <c r="MJA118" s="63"/>
      <c r="MJB118" s="63"/>
      <c r="MJC118" s="63"/>
      <c r="MJD118" s="63"/>
      <c r="MJE118" s="63"/>
      <c r="MJF118" s="63"/>
      <c r="MJG118" s="63"/>
      <c r="MJH118" s="63"/>
      <c r="MJI118" s="63"/>
      <c r="MJJ118" s="63"/>
      <c r="MJK118" s="63"/>
      <c r="MJL118" s="63"/>
      <c r="MJM118" s="63"/>
      <c r="MJN118" s="63"/>
      <c r="MJO118" s="63"/>
      <c r="MJP118" s="63"/>
      <c r="MJQ118" s="63"/>
      <c r="MJR118" s="63"/>
      <c r="MJS118" s="63"/>
      <c r="MJT118" s="63"/>
      <c r="MJU118" s="63"/>
      <c r="MJV118" s="63"/>
      <c r="MJW118" s="63"/>
      <c r="MJX118" s="63"/>
      <c r="MJY118" s="63"/>
      <c r="MJZ118" s="63"/>
      <c r="MKA118" s="63"/>
      <c r="MKB118" s="63"/>
      <c r="MKC118" s="63"/>
      <c r="MKD118" s="63"/>
      <c r="MKE118" s="63"/>
      <c r="MKF118" s="63"/>
      <c r="MKG118" s="63"/>
      <c r="MKH118" s="63"/>
      <c r="MKI118" s="63"/>
      <c r="MKJ118" s="63"/>
      <c r="MKK118" s="63"/>
      <c r="MKL118" s="63"/>
      <c r="MKM118" s="63"/>
      <c r="MKN118" s="63"/>
      <c r="MKO118" s="63"/>
      <c r="MKP118" s="63"/>
      <c r="MKQ118" s="63"/>
      <c r="MKR118" s="63"/>
      <c r="MKS118" s="63"/>
      <c r="MKT118" s="63"/>
      <c r="MKU118" s="63"/>
      <c r="MKV118" s="63"/>
      <c r="MKW118" s="63"/>
      <c r="MKX118" s="63"/>
      <c r="MKY118" s="63"/>
      <c r="MKZ118" s="63"/>
      <c r="MLA118" s="63"/>
      <c r="MLB118" s="63"/>
      <c r="MLC118" s="63"/>
      <c r="MLD118" s="63"/>
      <c r="MLE118" s="63"/>
      <c r="MLF118" s="63"/>
      <c r="MLG118" s="63"/>
      <c r="MLH118" s="63"/>
      <c r="MLI118" s="63"/>
      <c r="MLJ118" s="63"/>
      <c r="MLK118" s="63"/>
      <c r="MLL118" s="63"/>
      <c r="MLM118" s="63"/>
      <c r="MLN118" s="63"/>
      <c r="MLO118" s="63"/>
      <c r="MLP118" s="63"/>
      <c r="MLQ118" s="63"/>
      <c r="MLR118" s="63"/>
      <c r="MLS118" s="63"/>
      <c r="MLT118" s="63"/>
      <c r="MLU118" s="63"/>
      <c r="MLV118" s="63"/>
      <c r="MLW118" s="63"/>
      <c r="MLX118" s="63"/>
      <c r="MLY118" s="63"/>
      <c r="MLZ118" s="63"/>
      <c r="MMA118" s="63"/>
      <c r="MMB118" s="63"/>
      <c r="MMC118" s="63"/>
      <c r="MMD118" s="63"/>
      <c r="MME118" s="63"/>
      <c r="MMF118" s="63"/>
      <c r="MMG118" s="63"/>
      <c r="MMH118" s="63"/>
      <c r="MMI118" s="63"/>
      <c r="MMJ118" s="63"/>
      <c r="MMK118" s="63"/>
      <c r="MML118" s="63"/>
      <c r="MMM118" s="63"/>
      <c r="MMN118" s="63"/>
      <c r="MMO118" s="63"/>
      <c r="MMP118" s="63"/>
      <c r="MMQ118" s="63"/>
      <c r="MMR118" s="63"/>
      <c r="MMS118" s="63"/>
      <c r="MMT118" s="63"/>
      <c r="MMU118" s="63"/>
      <c r="MMV118" s="63"/>
      <c r="MMW118" s="63"/>
      <c r="MMX118" s="63"/>
      <c r="MMY118" s="63"/>
      <c r="MMZ118" s="63"/>
      <c r="MNA118" s="63"/>
      <c r="MNB118" s="63"/>
      <c r="MNC118" s="63"/>
      <c r="MND118" s="63"/>
      <c r="MNE118" s="63"/>
      <c r="MNF118" s="63"/>
      <c r="MNG118" s="63"/>
      <c r="MNH118" s="63"/>
      <c r="MNI118" s="63"/>
      <c r="MNJ118" s="63"/>
      <c r="MNK118" s="63"/>
      <c r="MNL118" s="63"/>
      <c r="MNM118" s="63"/>
      <c r="MNN118" s="63"/>
      <c r="MNO118" s="63"/>
      <c r="MNP118" s="63"/>
      <c r="MNQ118" s="63"/>
      <c r="MNR118" s="63"/>
      <c r="MNS118" s="63"/>
      <c r="MNT118" s="63"/>
      <c r="MNU118" s="63"/>
      <c r="MNV118" s="63"/>
      <c r="MNW118" s="63"/>
      <c r="MNX118" s="63"/>
      <c r="MNY118" s="63"/>
      <c r="MNZ118" s="63"/>
      <c r="MOA118" s="63"/>
      <c r="MOB118" s="63"/>
      <c r="MOC118" s="63"/>
      <c r="MOD118" s="63"/>
      <c r="MOE118" s="63"/>
      <c r="MOF118" s="63"/>
      <c r="MOG118" s="63"/>
      <c r="MOH118" s="63"/>
      <c r="MOI118" s="63"/>
      <c r="MOJ118" s="63"/>
      <c r="MOK118" s="63"/>
      <c r="MOL118" s="63"/>
      <c r="MOM118" s="63"/>
      <c r="MON118" s="63"/>
      <c r="MOO118" s="63"/>
      <c r="MOP118" s="63"/>
      <c r="MOQ118" s="63"/>
      <c r="MOR118" s="63"/>
      <c r="MOS118" s="63"/>
      <c r="MOT118" s="63"/>
      <c r="MOU118" s="63"/>
      <c r="MOV118" s="63"/>
      <c r="MOW118" s="63"/>
      <c r="MOX118" s="63"/>
      <c r="MOY118" s="63"/>
      <c r="MOZ118" s="63"/>
      <c r="MPA118" s="63"/>
      <c r="MPB118" s="63"/>
      <c r="MPC118" s="63"/>
      <c r="MPD118" s="63"/>
      <c r="MPE118" s="63"/>
      <c r="MPF118" s="63"/>
      <c r="MPG118" s="63"/>
      <c r="MPH118" s="63"/>
      <c r="MPI118" s="63"/>
      <c r="MPJ118" s="63"/>
      <c r="MPK118" s="63"/>
      <c r="MPL118" s="63"/>
      <c r="MPM118" s="63"/>
      <c r="MPN118" s="63"/>
      <c r="MPO118" s="63"/>
      <c r="MPP118" s="63"/>
      <c r="MPQ118" s="63"/>
      <c r="MPR118" s="63"/>
      <c r="MPS118" s="63"/>
      <c r="MPT118" s="63"/>
      <c r="MPU118" s="63"/>
      <c r="MPV118" s="63"/>
      <c r="MPW118" s="63"/>
      <c r="MPX118" s="63"/>
      <c r="MPY118" s="63"/>
      <c r="MPZ118" s="63"/>
      <c r="MQA118" s="63"/>
      <c r="MQB118" s="63"/>
      <c r="MQC118" s="63"/>
      <c r="MQD118" s="63"/>
      <c r="MQE118" s="63"/>
      <c r="MQF118" s="63"/>
      <c r="MQG118" s="63"/>
      <c r="MQH118" s="63"/>
      <c r="MQI118" s="63"/>
      <c r="MQJ118" s="63"/>
      <c r="MQK118" s="63"/>
      <c r="MQL118" s="63"/>
      <c r="MQM118" s="63"/>
      <c r="MQN118" s="63"/>
      <c r="MQO118" s="63"/>
      <c r="MQP118" s="63"/>
      <c r="MQQ118" s="63"/>
      <c r="MQR118" s="63"/>
      <c r="MQS118" s="63"/>
      <c r="MQT118" s="63"/>
      <c r="MQU118" s="63"/>
      <c r="MQV118" s="63"/>
      <c r="MQW118" s="63"/>
      <c r="MQX118" s="63"/>
      <c r="MQY118" s="63"/>
      <c r="MQZ118" s="63"/>
      <c r="MRA118" s="63"/>
      <c r="MRB118" s="63"/>
      <c r="MRC118" s="63"/>
      <c r="MRD118" s="63"/>
      <c r="MRE118" s="63"/>
      <c r="MRF118" s="63"/>
      <c r="MRG118" s="63"/>
      <c r="MRH118" s="63"/>
      <c r="MRI118" s="63"/>
      <c r="MRJ118" s="63"/>
      <c r="MRK118" s="63"/>
      <c r="MRL118" s="63"/>
      <c r="MRM118" s="63"/>
      <c r="MRN118" s="63"/>
      <c r="MRO118" s="63"/>
      <c r="MRP118" s="63"/>
      <c r="MRQ118" s="63"/>
      <c r="MRR118" s="63"/>
      <c r="MRS118" s="63"/>
      <c r="MRT118" s="63"/>
      <c r="MRU118" s="63"/>
      <c r="MRV118" s="63"/>
      <c r="MRW118" s="63"/>
      <c r="MRX118" s="63"/>
      <c r="MRY118" s="63"/>
      <c r="MRZ118" s="63"/>
      <c r="MSA118" s="63"/>
      <c r="MSB118" s="63"/>
      <c r="MSC118" s="63"/>
      <c r="MSD118" s="63"/>
      <c r="MSE118" s="63"/>
      <c r="MSF118" s="63"/>
      <c r="MSG118" s="63"/>
      <c r="MSH118" s="63"/>
      <c r="MSI118" s="63"/>
      <c r="MSJ118" s="63"/>
      <c r="MSK118" s="63"/>
      <c r="MSL118" s="63"/>
      <c r="MSM118" s="63"/>
      <c r="MSN118" s="63"/>
      <c r="MSO118" s="63"/>
      <c r="MSP118" s="63"/>
      <c r="MSQ118" s="63"/>
      <c r="MSR118" s="63"/>
      <c r="MSS118" s="63"/>
      <c r="MST118" s="63"/>
      <c r="MSU118" s="63"/>
      <c r="MSV118" s="63"/>
      <c r="MSW118" s="63"/>
      <c r="MSX118" s="63"/>
      <c r="MSY118" s="63"/>
      <c r="MSZ118" s="63"/>
      <c r="MTA118" s="63"/>
      <c r="MTB118" s="63"/>
      <c r="MTC118" s="63"/>
      <c r="MTD118" s="63"/>
      <c r="MTE118" s="63"/>
      <c r="MTF118" s="63"/>
      <c r="MTG118" s="63"/>
      <c r="MTH118" s="63"/>
      <c r="MTI118" s="63"/>
      <c r="MTJ118" s="63"/>
      <c r="MTK118" s="63"/>
      <c r="MTL118" s="63"/>
      <c r="MTM118" s="63"/>
      <c r="MTN118" s="63"/>
      <c r="MTO118" s="63"/>
      <c r="MTP118" s="63"/>
      <c r="MTQ118" s="63"/>
      <c r="MTR118" s="63"/>
      <c r="MTS118" s="63"/>
      <c r="MTT118" s="63"/>
      <c r="MTU118" s="63"/>
      <c r="MTV118" s="63"/>
      <c r="MTW118" s="63"/>
      <c r="MTX118" s="63"/>
      <c r="MTY118" s="63"/>
      <c r="MTZ118" s="63"/>
      <c r="MUA118" s="63"/>
      <c r="MUB118" s="63"/>
      <c r="MUC118" s="63"/>
      <c r="MUD118" s="63"/>
      <c r="MUE118" s="63"/>
      <c r="MUF118" s="63"/>
      <c r="MUG118" s="63"/>
      <c r="MUH118" s="63"/>
      <c r="MUI118" s="63"/>
      <c r="MUJ118" s="63"/>
      <c r="MUK118" s="63"/>
      <c r="MUL118" s="63"/>
      <c r="MUM118" s="63"/>
      <c r="MUN118" s="63"/>
      <c r="MUO118" s="63"/>
      <c r="MUP118" s="63"/>
      <c r="MUQ118" s="63"/>
      <c r="MUR118" s="63"/>
      <c r="MUS118" s="63"/>
      <c r="MUT118" s="63"/>
      <c r="MUU118" s="63"/>
      <c r="MUV118" s="63"/>
      <c r="MUW118" s="63"/>
      <c r="MUX118" s="63"/>
      <c r="MUY118" s="63"/>
      <c r="MUZ118" s="63"/>
      <c r="MVA118" s="63"/>
      <c r="MVB118" s="63"/>
      <c r="MVC118" s="63"/>
      <c r="MVD118" s="63"/>
      <c r="MVE118" s="63"/>
      <c r="MVF118" s="63"/>
      <c r="MVG118" s="63"/>
      <c r="MVH118" s="63"/>
      <c r="MVI118" s="63"/>
      <c r="MVJ118" s="63"/>
      <c r="MVK118" s="63"/>
      <c r="MVL118" s="63"/>
      <c r="MVM118" s="63"/>
      <c r="MVN118" s="63"/>
      <c r="MVO118" s="63"/>
      <c r="MVP118" s="63"/>
      <c r="MVQ118" s="63"/>
      <c r="MVR118" s="63"/>
      <c r="MVS118" s="63"/>
      <c r="MVT118" s="63"/>
      <c r="MVU118" s="63"/>
      <c r="MVV118" s="63"/>
      <c r="MVW118" s="63"/>
      <c r="MVX118" s="63"/>
      <c r="MVY118" s="63"/>
      <c r="MVZ118" s="63"/>
      <c r="MWA118" s="63"/>
      <c r="MWB118" s="63"/>
      <c r="MWC118" s="63"/>
      <c r="MWD118" s="63"/>
      <c r="MWE118" s="63"/>
      <c r="MWF118" s="63"/>
      <c r="MWG118" s="63"/>
      <c r="MWH118" s="63"/>
      <c r="MWI118" s="63"/>
      <c r="MWJ118" s="63"/>
      <c r="MWK118" s="63"/>
      <c r="MWL118" s="63"/>
      <c r="MWM118" s="63"/>
      <c r="MWN118" s="63"/>
      <c r="MWO118" s="63"/>
      <c r="MWP118" s="63"/>
      <c r="MWQ118" s="63"/>
      <c r="MWR118" s="63"/>
      <c r="MWS118" s="63"/>
      <c r="MWT118" s="63"/>
      <c r="MWU118" s="63"/>
      <c r="MWV118" s="63"/>
      <c r="MWW118" s="63"/>
      <c r="MWX118" s="63"/>
      <c r="MWY118" s="63"/>
      <c r="MWZ118" s="63"/>
      <c r="MXA118" s="63"/>
      <c r="MXB118" s="63"/>
      <c r="MXC118" s="63"/>
      <c r="MXD118" s="63"/>
      <c r="MXE118" s="63"/>
      <c r="MXF118" s="63"/>
      <c r="MXG118" s="63"/>
      <c r="MXH118" s="63"/>
      <c r="MXI118" s="63"/>
      <c r="MXJ118" s="63"/>
      <c r="MXK118" s="63"/>
      <c r="MXL118" s="63"/>
      <c r="MXM118" s="63"/>
      <c r="MXN118" s="63"/>
      <c r="MXO118" s="63"/>
      <c r="MXP118" s="63"/>
      <c r="MXQ118" s="63"/>
      <c r="MXR118" s="63"/>
      <c r="MXS118" s="63"/>
      <c r="MXT118" s="63"/>
      <c r="MXU118" s="63"/>
      <c r="MXV118" s="63"/>
      <c r="MXW118" s="63"/>
      <c r="MXX118" s="63"/>
      <c r="MXY118" s="63"/>
      <c r="MXZ118" s="63"/>
      <c r="MYA118" s="63"/>
      <c r="MYB118" s="63"/>
      <c r="MYC118" s="63"/>
      <c r="MYD118" s="63"/>
      <c r="MYE118" s="63"/>
      <c r="MYF118" s="63"/>
      <c r="MYG118" s="63"/>
      <c r="MYH118" s="63"/>
      <c r="MYI118" s="63"/>
      <c r="MYJ118" s="63"/>
      <c r="MYK118" s="63"/>
      <c r="MYL118" s="63"/>
      <c r="MYM118" s="63"/>
      <c r="MYN118" s="63"/>
      <c r="MYO118" s="63"/>
      <c r="MYP118" s="63"/>
      <c r="MYQ118" s="63"/>
      <c r="MYR118" s="63"/>
      <c r="MYS118" s="63"/>
      <c r="MYT118" s="63"/>
      <c r="MYU118" s="63"/>
      <c r="MYV118" s="63"/>
      <c r="MYW118" s="63"/>
      <c r="MYX118" s="63"/>
      <c r="MYY118" s="63"/>
      <c r="MYZ118" s="63"/>
      <c r="MZA118" s="63"/>
      <c r="MZB118" s="63"/>
      <c r="MZC118" s="63"/>
      <c r="MZD118" s="63"/>
      <c r="MZE118" s="63"/>
      <c r="MZF118" s="63"/>
      <c r="MZG118" s="63"/>
      <c r="MZH118" s="63"/>
      <c r="MZI118" s="63"/>
      <c r="MZJ118" s="63"/>
      <c r="MZK118" s="63"/>
      <c r="MZL118" s="63"/>
      <c r="MZM118" s="63"/>
      <c r="MZN118" s="63"/>
      <c r="MZO118" s="63"/>
      <c r="MZP118" s="63"/>
      <c r="MZQ118" s="63"/>
      <c r="MZR118" s="63"/>
      <c r="MZS118" s="63"/>
      <c r="MZT118" s="63"/>
      <c r="MZU118" s="63"/>
      <c r="MZV118" s="63"/>
      <c r="MZW118" s="63"/>
      <c r="MZX118" s="63"/>
      <c r="MZY118" s="63"/>
      <c r="MZZ118" s="63"/>
      <c r="NAA118" s="63"/>
      <c r="NAB118" s="63"/>
      <c r="NAC118" s="63"/>
      <c r="NAD118" s="63"/>
      <c r="NAE118" s="63"/>
      <c r="NAF118" s="63"/>
      <c r="NAG118" s="63"/>
      <c r="NAH118" s="63"/>
      <c r="NAI118" s="63"/>
      <c r="NAJ118" s="63"/>
      <c r="NAK118" s="63"/>
      <c r="NAL118" s="63"/>
      <c r="NAM118" s="63"/>
      <c r="NAN118" s="63"/>
      <c r="NAO118" s="63"/>
      <c r="NAP118" s="63"/>
      <c r="NAQ118" s="63"/>
      <c r="NAR118" s="63"/>
      <c r="NAS118" s="63"/>
      <c r="NAT118" s="63"/>
      <c r="NAU118" s="63"/>
      <c r="NAV118" s="63"/>
      <c r="NAW118" s="63"/>
      <c r="NAX118" s="63"/>
      <c r="NAY118" s="63"/>
      <c r="NAZ118" s="63"/>
      <c r="NBA118" s="63"/>
      <c r="NBB118" s="63"/>
      <c r="NBC118" s="63"/>
      <c r="NBD118" s="63"/>
      <c r="NBE118" s="63"/>
      <c r="NBF118" s="63"/>
      <c r="NBG118" s="63"/>
      <c r="NBH118" s="63"/>
      <c r="NBI118" s="63"/>
      <c r="NBJ118" s="63"/>
      <c r="NBK118" s="63"/>
      <c r="NBL118" s="63"/>
      <c r="NBM118" s="63"/>
      <c r="NBN118" s="63"/>
      <c r="NBO118" s="63"/>
      <c r="NBP118" s="63"/>
      <c r="NBQ118" s="63"/>
      <c r="NBR118" s="63"/>
      <c r="NBS118" s="63"/>
      <c r="NBT118" s="63"/>
      <c r="NBU118" s="63"/>
      <c r="NBV118" s="63"/>
      <c r="NBW118" s="63"/>
      <c r="NBX118" s="63"/>
      <c r="NBY118" s="63"/>
      <c r="NBZ118" s="63"/>
      <c r="NCA118" s="63"/>
      <c r="NCB118" s="63"/>
      <c r="NCC118" s="63"/>
      <c r="NCD118" s="63"/>
      <c r="NCE118" s="63"/>
      <c r="NCF118" s="63"/>
      <c r="NCG118" s="63"/>
      <c r="NCH118" s="63"/>
      <c r="NCI118" s="63"/>
      <c r="NCJ118" s="63"/>
      <c r="NCK118" s="63"/>
      <c r="NCL118" s="63"/>
      <c r="NCM118" s="63"/>
      <c r="NCN118" s="63"/>
      <c r="NCO118" s="63"/>
      <c r="NCP118" s="63"/>
      <c r="NCQ118" s="63"/>
      <c r="NCR118" s="63"/>
      <c r="NCS118" s="63"/>
      <c r="NCT118" s="63"/>
      <c r="NCU118" s="63"/>
      <c r="NCV118" s="63"/>
      <c r="NCW118" s="63"/>
      <c r="NCX118" s="63"/>
      <c r="NCY118" s="63"/>
      <c r="NCZ118" s="63"/>
      <c r="NDA118" s="63"/>
      <c r="NDB118" s="63"/>
      <c r="NDC118" s="63"/>
      <c r="NDD118" s="63"/>
      <c r="NDE118" s="63"/>
      <c r="NDF118" s="63"/>
      <c r="NDG118" s="63"/>
      <c r="NDH118" s="63"/>
      <c r="NDI118" s="63"/>
      <c r="NDJ118" s="63"/>
      <c r="NDK118" s="63"/>
      <c r="NDL118" s="63"/>
      <c r="NDM118" s="63"/>
      <c r="NDN118" s="63"/>
      <c r="NDO118" s="63"/>
      <c r="NDP118" s="63"/>
      <c r="NDQ118" s="63"/>
      <c r="NDR118" s="63"/>
      <c r="NDS118" s="63"/>
      <c r="NDT118" s="63"/>
      <c r="NDU118" s="63"/>
      <c r="NDV118" s="63"/>
      <c r="NDW118" s="63"/>
      <c r="NDX118" s="63"/>
      <c r="NDY118" s="63"/>
      <c r="NDZ118" s="63"/>
      <c r="NEA118" s="63"/>
      <c r="NEB118" s="63"/>
      <c r="NEC118" s="63"/>
      <c r="NED118" s="63"/>
      <c r="NEE118" s="63"/>
      <c r="NEF118" s="63"/>
      <c r="NEG118" s="63"/>
      <c r="NEH118" s="63"/>
      <c r="NEI118" s="63"/>
      <c r="NEJ118" s="63"/>
      <c r="NEK118" s="63"/>
      <c r="NEL118" s="63"/>
      <c r="NEM118" s="63"/>
      <c r="NEN118" s="63"/>
      <c r="NEO118" s="63"/>
      <c r="NEP118" s="63"/>
      <c r="NEQ118" s="63"/>
      <c r="NER118" s="63"/>
      <c r="NES118" s="63"/>
      <c r="NET118" s="63"/>
      <c r="NEU118" s="63"/>
      <c r="NEV118" s="63"/>
      <c r="NEW118" s="63"/>
      <c r="NEX118" s="63"/>
      <c r="NEY118" s="63"/>
      <c r="NEZ118" s="63"/>
      <c r="NFA118" s="63"/>
      <c r="NFB118" s="63"/>
      <c r="NFC118" s="63"/>
      <c r="NFD118" s="63"/>
      <c r="NFE118" s="63"/>
      <c r="NFF118" s="63"/>
      <c r="NFG118" s="63"/>
      <c r="NFH118" s="63"/>
      <c r="NFI118" s="63"/>
      <c r="NFJ118" s="63"/>
      <c r="NFK118" s="63"/>
      <c r="NFL118" s="63"/>
      <c r="NFM118" s="63"/>
      <c r="NFN118" s="63"/>
      <c r="NFO118" s="63"/>
      <c r="NFP118" s="63"/>
      <c r="NFQ118" s="63"/>
      <c r="NFR118" s="63"/>
      <c r="NFS118" s="63"/>
      <c r="NFT118" s="63"/>
      <c r="NFU118" s="63"/>
      <c r="NFV118" s="63"/>
      <c r="NFW118" s="63"/>
      <c r="NFX118" s="63"/>
      <c r="NFY118" s="63"/>
      <c r="NFZ118" s="63"/>
      <c r="NGA118" s="63"/>
      <c r="NGB118" s="63"/>
      <c r="NGC118" s="63"/>
      <c r="NGD118" s="63"/>
      <c r="NGE118" s="63"/>
      <c r="NGF118" s="63"/>
      <c r="NGG118" s="63"/>
      <c r="NGH118" s="63"/>
      <c r="NGI118" s="63"/>
      <c r="NGJ118" s="63"/>
      <c r="NGK118" s="63"/>
      <c r="NGL118" s="63"/>
      <c r="NGM118" s="63"/>
      <c r="NGN118" s="63"/>
      <c r="NGO118" s="63"/>
      <c r="NGP118" s="63"/>
      <c r="NGQ118" s="63"/>
      <c r="NGR118" s="63"/>
      <c r="NGS118" s="63"/>
      <c r="NGT118" s="63"/>
      <c r="NGU118" s="63"/>
      <c r="NGV118" s="63"/>
      <c r="NGW118" s="63"/>
      <c r="NGX118" s="63"/>
      <c r="NGY118" s="63"/>
      <c r="NGZ118" s="63"/>
      <c r="NHA118" s="63"/>
      <c r="NHB118" s="63"/>
      <c r="NHC118" s="63"/>
      <c r="NHD118" s="63"/>
      <c r="NHE118" s="63"/>
      <c r="NHF118" s="63"/>
      <c r="NHG118" s="63"/>
      <c r="NHH118" s="63"/>
      <c r="NHI118" s="63"/>
      <c r="NHJ118" s="63"/>
      <c r="NHK118" s="63"/>
      <c r="NHL118" s="63"/>
      <c r="NHM118" s="63"/>
      <c r="NHN118" s="63"/>
      <c r="NHO118" s="63"/>
      <c r="NHP118" s="63"/>
      <c r="NHQ118" s="63"/>
      <c r="NHR118" s="63"/>
      <c r="NHS118" s="63"/>
      <c r="NHT118" s="63"/>
      <c r="NHU118" s="63"/>
      <c r="NHV118" s="63"/>
      <c r="NHW118" s="63"/>
      <c r="NHX118" s="63"/>
      <c r="NHY118" s="63"/>
      <c r="NHZ118" s="63"/>
      <c r="NIA118" s="63"/>
      <c r="NIB118" s="63"/>
      <c r="NIC118" s="63"/>
      <c r="NID118" s="63"/>
      <c r="NIE118" s="63"/>
      <c r="NIF118" s="63"/>
      <c r="NIG118" s="63"/>
      <c r="NIH118" s="63"/>
      <c r="NII118" s="63"/>
      <c r="NIJ118" s="63"/>
      <c r="NIK118" s="63"/>
      <c r="NIL118" s="63"/>
      <c r="NIM118" s="63"/>
      <c r="NIN118" s="63"/>
      <c r="NIO118" s="63"/>
      <c r="NIP118" s="63"/>
      <c r="NIQ118" s="63"/>
      <c r="NIR118" s="63"/>
      <c r="NIS118" s="63"/>
      <c r="NIT118" s="63"/>
      <c r="NIU118" s="63"/>
      <c r="NIV118" s="63"/>
      <c r="NIW118" s="63"/>
      <c r="NIX118" s="63"/>
      <c r="NIY118" s="63"/>
      <c r="NIZ118" s="63"/>
      <c r="NJA118" s="63"/>
      <c r="NJB118" s="63"/>
      <c r="NJC118" s="63"/>
      <c r="NJD118" s="63"/>
      <c r="NJE118" s="63"/>
      <c r="NJF118" s="63"/>
      <c r="NJG118" s="63"/>
      <c r="NJH118" s="63"/>
      <c r="NJI118" s="63"/>
      <c r="NJJ118" s="63"/>
      <c r="NJK118" s="63"/>
      <c r="NJL118" s="63"/>
      <c r="NJM118" s="63"/>
      <c r="NJN118" s="63"/>
      <c r="NJO118" s="63"/>
      <c r="NJP118" s="63"/>
      <c r="NJQ118" s="63"/>
      <c r="NJR118" s="63"/>
      <c r="NJS118" s="63"/>
      <c r="NJT118" s="63"/>
      <c r="NJU118" s="63"/>
      <c r="NJV118" s="63"/>
      <c r="NJW118" s="63"/>
      <c r="NJX118" s="63"/>
      <c r="NJY118" s="63"/>
      <c r="NJZ118" s="63"/>
      <c r="NKA118" s="63"/>
      <c r="NKB118" s="63"/>
      <c r="NKC118" s="63"/>
      <c r="NKD118" s="63"/>
      <c r="NKE118" s="63"/>
      <c r="NKF118" s="63"/>
      <c r="NKG118" s="63"/>
      <c r="NKH118" s="63"/>
      <c r="NKI118" s="63"/>
      <c r="NKJ118" s="63"/>
      <c r="NKK118" s="63"/>
      <c r="NKL118" s="63"/>
      <c r="NKM118" s="63"/>
      <c r="NKN118" s="63"/>
      <c r="NKO118" s="63"/>
      <c r="NKP118" s="63"/>
      <c r="NKQ118" s="63"/>
      <c r="NKR118" s="63"/>
      <c r="NKS118" s="63"/>
      <c r="NKT118" s="63"/>
      <c r="NKU118" s="63"/>
      <c r="NKV118" s="63"/>
      <c r="NKW118" s="63"/>
      <c r="NKX118" s="63"/>
      <c r="NKY118" s="63"/>
      <c r="NKZ118" s="63"/>
      <c r="NLA118" s="63"/>
      <c r="NLB118" s="63"/>
      <c r="NLC118" s="63"/>
      <c r="NLD118" s="63"/>
      <c r="NLE118" s="63"/>
      <c r="NLF118" s="63"/>
      <c r="NLG118" s="63"/>
      <c r="NLH118" s="63"/>
      <c r="NLI118" s="63"/>
      <c r="NLJ118" s="63"/>
      <c r="NLK118" s="63"/>
      <c r="NLL118" s="63"/>
      <c r="NLM118" s="63"/>
      <c r="NLN118" s="63"/>
      <c r="NLO118" s="63"/>
      <c r="NLP118" s="63"/>
      <c r="NLQ118" s="63"/>
      <c r="NLR118" s="63"/>
      <c r="NLS118" s="63"/>
      <c r="NLT118" s="63"/>
      <c r="NLU118" s="63"/>
      <c r="NLV118" s="63"/>
      <c r="NLW118" s="63"/>
      <c r="NLX118" s="63"/>
      <c r="NLY118" s="63"/>
      <c r="NLZ118" s="63"/>
      <c r="NMA118" s="63"/>
      <c r="NMB118" s="63"/>
      <c r="NMC118" s="63"/>
      <c r="NMD118" s="63"/>
      <c r="NME118" s="63"/>
      <c r="NMF118" s="63"/>
      <c r="NMG118" s="63"/>
      <c r="NMH118" s="63"/>
      <c r="NMI118" s="63"/>
      <c r="NMJ118" s="63"/>
      <c r="NMK118" s="63"/>
      <c r="NML118" s="63"/>
      <c r="NMM118" s="63"/>
      <c r="NMN118" s="63"/>
      <c r="NMO118" s="63"/>
      <c r="NMP118" s="63"/>
      <c r="NMQ118" s="63"/>
      <c r="NMR118" s="63"/>
      <c r="NMS118" s="63"/>
      <c r="NMT118" s="63"/>
      <c r="NMU118" s="63"/>
      <c r="NMV118" s="63"/>
      <c r="NMW118" s="63"/>
      <c r="NMX118" s="63"/>
      <c r="NMY118" s="63"/>
      <c r="NMZ118" s="63"/>
      <c r="NNA118" s="63"/>
      <c r="NNB118" s="63"/>
      <c r="NNC118" s="63"/>
      <c r="NND118" s="63"/>
      <c r="NNE118" s="63"/>
      <c r="NNF118" s="63"/>
      <c r="NNG118" s="63"/>
      <c r="NNH118" s="63"/>
      <c r="NNI118" s="63"/>
      <c r="NNJ118" s="63"/>
      <c r="NNK118" s="63"/>
      <c r="NNL118" s="63"/>
      <c r="NNM118" s="63"/>
      <c r="NNN118" s="63"/>
      <c r="NNO118" s="63"/>
      <c r="NNP118" s="63"/>
      <c r="NNQ118" s="63"/>
      <c r="NNR118" s="63"/>
      <c r="NNS118" s="63"/>
      <c r="NNT118" s="63"/>
      <c r="NNU118" s="63"/>
      <c r="NNV118" s="63"/>
      <c r="NNW118" s="63"/>
      <c r="NNX118" s="63"/>
      <c r="NNY118" s="63"/>
      <c r="NNZ118" s="63"/>
      <c r="NOA118" s="63"/>
      <c r="NOB118" s="63"/>
      <c r="NOC118" s="63"/>
      <c r="NOD118" s="63"/>
      <c r="NOE118" s="63"/>
      <c r="NOF118" s="63"/>
      <c r="NOG118" s="63"/>
      <c r="NOH118" s="63"/>
      <c r="NOI118" s="63"/>
      <c r="NOJ118" s="63"/>
      <c r="NOK118" s="63"/>
      <c r="NOL118" s="63"/>
      <c r="NOM118" s="63"/>
      <c r="NON118" s="63"/>
      <c r="NOO118" s="63"/>
      <c r="NOP118" s="63"/>
      <c r="NOQ118" s="63"/>
      <c r="NOR118" s="63"/>
      <c r="NOS118" s="63"/>
      <c r="NOT118" s="63"/>
      <c r="NOU118" s="63"/>
      <c r="NOV118" s="63"/>
      <c r="NOW118" s="63"/>
      <c r="NOX118" s="63"/>
      <c r="NOY118" s="63"/>
      <c r="NOZ118" s="63"/>
      <c r="NPA118" s="63"/>
      <c r="NPB118" s="63"/>
      <c r="NPC118" s="63"/>
      <c r="NPD118" s="63"/>
      <c r="NPE118" s="63"/>
      <c r="NPF118" s="63"/>
      <c r="NPG118" s="63"/>
      <c r="NPH118" s="63"/>
      <c r="NPI118" s="63"/>
      <c r="NPJ118" s="63"/>
      <c r="NPK118" s="63"/>
      <c r="NPL118" s="63"/>
      <c r="NPM118" s="63"/>
      <c r="NPN118" s="63"/>
      <c r="NPO118" s="63"/>
      <c r="NPP118" s="63"/>
      <c r="NPQ118" s="63"/>
      <c r="NPR118" s="63"/>
      <c r="NPS118" s="63"/>
      <c r="NPT118" s="63"/>
      <c r="NPU118" s="63"/>
      <c r="NPV118" s="63"/>
      <c r="NPW118" s="63"/>
      <c r="NPX118" s="63"/>
      <c r="NPY118" s="63"/>
      <c r="NPZ118" s="63"/>
      <c r="NQA118" s="63"/>
      <c r="NQB118" s="63"/>
      <c r="NQC118" s="63"/>
      <c r="NQD118" s="63"/>
      <c r="NQE118" s="63"/>
      <c r="NQF118" s="63"/>
      <c r="NQG118" s="63"/>
      <c r="NQH118" s="63"/>
      <c r="NQI118" s="63"/>
      <c r="NQJ118" s="63"/>
      <c r="NQK118" s="63"/>
      <c r="NQL118" s="63"/>
      <c r="NQM118" s="63"/>
      <c r="NQN118" s="63"/>
      <c r="NQO118" s="63"/>
      <c r="NQP118" s="63"/>
      <c r="NQQ118" s="63"/>
      <c r="NQR118" s="63"/>
      <c r="NQS118" s="63"/>
      <c r="NQT118" s="63"/>
      <c r="NQU118" s="63"/>
      <c r="NQV118" s="63"/>
      <c r="NQW118" s="63"/>
      <c r="NQX118" s="63"/>
      <c r="NQY118" s="63"/>
      <c r="NQZ118" s="63"/>
      <c r="NRA118" s="63"/>
      <c r="NRB118" s="63"/>
      <c r="NRC118" s="63"/>
      <c r="NRD118" s="63"/>
      <c r="NRE118" s="63"/>
      <c r="NRF118" s="63"/>
      <c r="NRG118" s="63"/>
      <c r="NRH118" s="63"/>
      <c r="NRI118" s="63"/>
      <c r="NRJ118" s="63"/>
      <c r="NRK118" s="63"/>
      <c r="NRL118" s="63"/>
      <c r="NRM118" s="63"/>
      <c r="NRN118" s="63"/>
      <c r="NRO118" s="63"/>
      <c r="NRP118" s="63"/>
      <c r="NRQ118" s="63"/>
      <c r="NRR118" s="63"/>
      <c r="NRS118" s="63"/>
      <c r="NRT118" s="63"/>
      <c r="NRU118" s="63"/>
      <c r="NRV118" s="63"/>
      <c r="NRW118" s="63"/>
      <c r="NRX118" s="63"/>
      <c r="NRY118" s="63"/>
      <c r="NRZ118" s="63"/>
      <c r="NSA118" s="63"/>
      <c r="NSB118" s="63"/>
      <c r="NSC118" s="63"/>
      <c r="NSD118" s="63"/>
      <c r="NSE118" s="63"/>
      <c r="NSF118" s="63"/>
      <c r="NSG118" s="63"/>
      <c r="NSH118" s="63"/>
      <c r="NSI118" s="63"/>
      <c r="NSJ118" s="63"/>
      <c r="NSK118" s="63"/>
      <c r="NSL118" s="63"/>
      <c r="NSM118" s="63"/>
      <c r="NSN118" s="63"/>
      <c r="NSO118" s="63"/>
      <c r="NSP118" s="63"/>
      <c r="NSQ118" s="63"/>
      <c r="NSR118" s="63"/>
      <c r="NSS118" s="63"/>
      <c r="NST118" s="63"/>
      <c r="NSU118" s="63"/>
      <c r="NSV118" s="63"/>
      <c r="NSW118" s="63"/>
      <c r="NSX118" s="63"/>
      <c r="NSY118" s="63"/>
      <c r="NSZ118" s="63"/>
      <c r="NTA118" s="63"/>
      <c r="NTB118" s="63"/>
      <c r="NTC118" s="63"/>
      <c r="NTD118" s="63"/>
      <c r="NTE118" s="63"/>
      <c r="NTF118" s="63"/>
      <c r="NTG118" s="63"/>
      <c r="NTH118" s="63"/>
      <c r="NTI118" s="63"/>
      <c r="NTJ118" s="63"/>
      <c r="NTK118" s="63"/>
      <c r="NTL118" s="63"/>
      <c r="NTM118" s="63"/>
      <c r="NTN118" s="63"/>
      <c r="NTO118" s="63"/>
      <c r="NTP118" s="63"/>
      <c r="NTQ118" s="63"/>
      <c r="NTR118" s="63"/>
      <c r="NTS118" s="63"/>
      <c r="NTT118" s="63"/>
      <c r="NTU118" s="63"/>
      <c r="NTV118" s="63"/>
      <c r="NTW118" s="63"/>
      <c r="NTX118" s="63"/>
      <c r="NTY118" s="63"/>
      <c r="NTZ118" s="63"/>
      <c r="NUA118" s="63"/>
      <c r="NUB118" s="63"/>
      <c r="NUC118" s="63"/>
      <c r="NUD118" s="63"/>
      <c r="NUE118" s="63"/>
      <c r="NUF118" s="63"/>
      <c r="NUG118" s="63"/>
      <c r="NUH118" s="63"/>
      <c r="NUI118" s="63"/>
      <c r="NUJ118" s="63"/>
      <c r="NUK118" s="63"/>
      <c r="NUL118" s="63"/>
      <c r="NUM118" s="63"/>
      <c r="NUN118" s="63"/>
      <c r="NUO118" s="63"/>
      <c r="NUP118" s="63"/>
      <c r="NUQ118" s="63"/>
      <c r="NUR118" s="63"/>
      <c r="NUS118" s="63"/>
      <c r="NUT118" s="63"/>
      <c r="NUU118" s="63"/>
      <c r="NUV118" s="63"/>
      <c r="NUW118" s="63"/>
      <c r="NUX118" s="63"/>
      <c r="NUY118" s="63"/>
      <c r="NUZ118" s="63"/>
      <c r="NVA118" s="63"/>
      <c r="NVB118" s="63"/>
      <c r="NVC118" s="63"/>
      <c r="NVD118" s="63"/>
      <c r="NVE118" s="63"/>
      <c r="NVF118" s="63"/>
      <c r="NVG118" s="63"/>
      <c r="NVH118" s="63"/>
      <c r="NVI118" s="63"/>
      <c r="NVJ118" s="63"/>
      <c r="NVK118" s="63"/>
      <c r="NVL118" s="63"/>
      <c r="NVM118" s="63"/>
      <c r="NVN118" s="63"/>
      <c r="NVO118" s="63"/>
      <c r="NVP118" s="63"/>
      <c r="NVQ118" s="63"/>
      <c r="NVR118" s="63"/>
      <c r="NVS118" s="63"/>
      <c r="NVT118" s="63"/>
      <c r="NVU118" s="63"/>
      <c r="NVV118" s="63"/>
      <c r="NVW118" s="63"/>
      <c r="NVX118" s="63"/>
      <c r="NVY118" s="63"/>
      <c r="NVZ118" s="63"/>
      <c r="NWA118" s="63"/>
      <c r="NWB118" s="63"/>
      <c r="NWC118" s="63"/>
      <c r="NWD118" s="63"/>
      <c r="NWE118" s="63"/>
      <c r="NWF118" s="63"/>
      <c r="NWG118" s="63"/>
      <c r="NWH118" s="63"/>
      <c r="NWI118" s="63"/>
      <c r="NWJ118" s="63"/>
      <c r="NWK118" s="63"/>
      <c r="NWL118" s="63"/>
      <c r="NWM118" s="63"/>
      <c r="NWN118" s="63"/>
      <c r="NWO118" s="63"/>
      <c r="NWP118" s="63"/>
      <c r="NWQ118" s="63"/>
      <c r="NWR118" s="63"/>
      <c r="NWS118" s="63"/>
      <c r="NWT118" s="63"/>
      <c r="NWU118" s="63"/>
      <c r="NWV118" s="63"/>
      <c r="NWW118" s="63"/>
      <c r="NWX118" s="63"/>
      <c r="NWY118" s="63"/>
      <c r="NWZ118" s="63"/>
      <c r="NXA118" s="63"/>
      <c r="NXB118" s="63"/>
      <c r="NXC118" s="63"/>
      <c r="NXD118" s="63"/>
      <c r="NXE118" s="63"/>
      <c r="NXF118" s="63"/>
      <c r="NXG118" s="63"/>
      <c r="NXH118" s="63"/>
      <c r="NXI118" s="63"/>
      <c r="NXJ118" s="63"/>
      <c r="NXK118" s="63"/>
      <c r="NXL118" s="63"/>
      <c r="NXM118" s="63"/>
      <c r="NXN118" s="63"/>
      <c r="NXO118" s="63"/>
      <c r="NXP118" s="63"/>
      <c r="NXQ118" s="63"/>
      <c r="NXR118" s="63"/>
      <c r="NXS118" s="63"/>
      <c r="NXT118" s="63"/>
      <c r="NXU118" s="63"/>
      <c r="NXV118" s="63"/>
      <c r="NXW118" s="63"/>
      <c r="NXX118" s="63"/>
      <c r="NXY118" s="63"/>
      <c r="NXZ118" s="63"/>
      <c r="NYA118" s="63"/>
      <c r="NYB118" s="63"/>
      <c r="NYC118" s="63"/>
      <c r="NYD118" s="63"/>
      <c r="NYE118" s="63"/>
      <c r="NYF118" s="63"/>
      <c r="NYG118" s="63"/>
      <c r="NYH118" s="63"/>
      <c r="NYI118" s="63"/>
      <c r="NYJ118" s="63"/>
      <c r="NYK118" s="63"/>
      <c r="NYL118" s="63"/>
      <c r="NYM118" s="63"/>
      <c r="NYN118" s="63"/>
      <c r="NYO118" s="63"/>
      <c r="NYP118" s="63"/>
      <c r="NYQ118" s="63"/>
      <c r="NYR118" s="63"/>
      <c r="NYS118" s="63"/>
      <c r="NYT118" s="63"/>
      <c r="NYU118" s="63"/>
      <c r="NYV118" s="63"/>
      <c r="NYW118" s="63"/>
      <c r="NYX118" s="63"/>
      <c r="NYY118" s="63"/>
      <c r="NYZ118" s="63"/>
      <c r="NZA118" s="63"/>
      <c r="NZB118" s="63"/>
      <c r="NZC118" s="63"/>
      <c r="NZD118" s="63"/>
      <c r="NZE118" s="63"/>
      <c r="NZF118" s="63"/>
      <c r="NZG118" s="63"/>
      <c r="NZH118" s="63"/>
      <c r="NZI118" s="63"/>
      <c r="NZJ118" s="63"/>
      <c r="NZK118" s="63"/>
      <c r="NZL118" s="63"/>
      <c r="NZM118" s="63"/>
      <c r="NZN118" s="63"/>
      <c r="NZO118" s="63"/>
      <c r="NZP118" s="63"/>
      <c r="NZQ118" s="63"/>
      <c r="NZR118" s="63"/>
      <c r="NZS118" s="63"/>
      <c r="NZT118" s="63"/>
      <c r="NZU118" s="63"/>
      <c r="NZV118" s="63"/>
      <c r="NZW118" s="63"/>
      <c r="NZX118" s="63"/>
      <c r="NZY118" s="63"/>
      <c r="NZZ118" s="63"/>
      <c r="OAA118" s="63"/>
      <c r="OAB118" s="63"/>
      <c r="OAC118" s="63"/>
      <c r="OAD118" s="63"/>
      <c r="OAE118" s="63"/>
      <c r="OAF118" s="63"/>
      <c r="OAG118" s="63"/>
      <c r="OAH118" s="63"/>
      <c r="OAI118" s="63"/>
      <c r="OAJ118" s="63"/>
      <c r="OAK118" s="63"/>
      <c r="OAL118" s="63"/>
      <c r="OAM118" s="63"/>
      <c r="OAN118" s="63"/>
      <c r="OAO118" s="63"/>
      <c r="OAP118" s="63"/>
      <c r="OAQ118" s="63"/>
      <c r="OAR118" s="63"/>
      <c r="OAS118" s="63"/>
      <c r="OAT118" s="63"/>
      <c r="OAU118" s="63"/>
      <c r="OAV118" s="63"/>
      <c r="OAW118" s="63"/>
      <c r="OAX118" s="63"/>
      <c r="OAY118" s="63"/>
      <c r="OAZ118" s="63"/>
      <c r="OBA118" s="63"/>
      <c r="OBB118" s="63"/>
      <c r="OBC118" s="63"/>
      <c r="OBD118" s="63"/>
      <c r="OBE118" s="63"/>
      <c r="OBF118" s="63"/>
      <c r="OBG118" s="63"/>
      <c r="OBH118" s="63"/>
      <c r="OBI118" s="63"/>
      <c r="OBJ118" s="63"/>
      <c r="OBK118" s="63"/>
      <c r="OBL118" s="63"/>
      <c r="OBM118" s="63"/>
      <c r="OBN118" s="63"/>
      <c r="OBO118" s="63"/>
      <c r="OBP118" s="63"/>
      <c r="OBQ118" s="63"/>
      <c r="OBR118" s="63"/>
      <c r="OBS118" s="63"/>
      <c r="OBT118" s="63"/>
      <c r="OBU118" s="63"/>
      <c r="OBV118" s="63"/>
      <c r="OBW118" s="63"/>
      <c r="OBX118" s="63"/>
      <c r="OBY118" s="63"/>
      <c r="OBZ118" s="63"/>
      <c r="OCA118" s="63"/>
      <c r="OCB118" s="63"/>
      <c r="OCC118" s="63"/>
      <c r="OCD118" s="63"/>
      <c r="OCE118" s="63"/>
      <c r="OCF118" s="63"/>
      <c r="OCG118" s="63"/>
      <c r="OCH118" s="63"/>
      <c r="OCI118" s="63"/>
      <c r="OCJ118" s="63"/>
      <c r="OCK118" s="63"/>
      <c r="OCL118" s="63"/>
      <c r="OCM118" s="63"/>
      <c r="OCN118" s="63"/>
      <c r="OCO118" s="63"/>
      <c r="OCP118" s="63"/>
      <c r="OCQ118" s="63"/>
      <c r="OCR118" s="63"/>
      <c r="OCS118" s="63"/>
      <c r="OCT118" s="63"/>
      <c r="OCU118" s="63"/>
      <c r="OCV118" s="63"/>
      <c r="OCW118" s="63"/>
      <c r="OCX118" s="63"/>
      <c r="OCY118" s="63"/>
      <c r="OCZ118" s="63"/>
      <c r="ODA118" s="63"/>
      <c r="ODB118" s="63"/>
      <c r="ODC118" s="63"/>
      <c r="ODD118" s="63"/>
      <c r="ODE118" s="63"/>
      <c r="ODF118" s="63"/>
      <c r="ODG118" s="63"/>
      <c r="ODH118" s="63"/>
      <c r="ODI118" s="63"/>
      <c r="ODJ118" s="63"/>
      <c r="ODK118" s="63"/>
      <c r="ODL118" s="63"/>
      <c r="ODM118" s="63"/>
      <c r="ODN118" s="63"/>
      <c r="ODO118" s="63"/>
      <c r="ODP118" s="63"/>
      <c r="ODQ118" s="63"/>
      <c r="ODR118" s="63"/>
      <c r="ODS118" s="63"/>
      <c r="ODT118" s="63"/>
      <c r="ODU118" s="63"/>
      <c r="ODV118" s="63"/>
      <c r="ODW118" s="63"/>
      <c r="ODX118" s="63"/>
      <c r="ODY118" s="63"/>
      <c r="ODZ118" s="63"/>
      <c r="OEA118" s="63"/>
      <c r="OEB118" s="63"/>
      <c r="OEC118" s="63"/>
      <c r="OED118" s="63"/>
      <c r="OEE118" s="63"/>
      <c r="OEF118" s="63"/>
      <c r="OEG118" s="63"/>
      <c r="OEH118" s="63"/>
      <c r="OEI118" s="63"/>
      <c r="OEJ118" s="63"/>
      <c r="OEK118" s="63"/>
      <c r="OEL118" s="63"/>
      <c r="OEM118" s="63"/>
      <c r="OEN118" s="63"/>
      <c r="OEO118" s="63"/>
      <c r="OEP118" s="63"/>
      <c r="OEQ118" s="63"/>
      <c r="OER118" s="63"/>
      <c r="OES118" s="63"/>
      <c r="OET118" s="63"/>
      <c r="OEU118" s="63"/>
      <c r="OEV118" s="63"/>
      <c r="OEW118" s="63"/>
      <c r="OEX118" s="63"/>
      <c r="OEY118" s="63"/>
      <c r="OEZ118" s="63"/>
      <c r="OFA118" s="63"/>
      <c r="OFB118" s="63"/>
      <c r="OFC118" s="63"/>
      <c r="OFD118" s="63"/>
      <c r="OFE118" s="63"/>
      <c r="OFF118" s="63"/>
      <c r="OFG118" s="63"/>
      <c r="OFH118" s="63"/>
      <c r="OFI118" s="63"/>
      <c r="OFJ118" s="63"/>
      <c r="OFK118" s="63"/>
      <c r="OFL118" s="63"/>
      <c r="OFM118" s="63"/>
      <c r="OFN118" s="63"/>
      <c r="OFO118" s="63"/>
      <c r="OFP118" s="63"/>
      <c r="OFQ118" s="63"/>
      <c r="OFR118" s="63"/>
      <c r="OFS118" s="63"/>
      <c r="OFT118" s="63"/>
      <c r="OFU118" s="63"/>
      <c r="OFV118" s="63"/>
      <c r="OFW118" s="63"/>
      <c r="OFX118" s="63"/>
      <c r="OFY118" s="63"/>
      <c r="OFZ118" s="63"/>
      <c r="OGA118" s="63"/>
      <c r="OGB118" s="63"/>
      <c r="OGC118" s="63"/>
      <c r="OGD118" s="63"/>
      <c r="OGE118" s="63"/>
      <c r="OGF118" s="63"/>
      <c r="OGG118" s="63"/>
      <c r="OGH118" s="63"/>
      <c r="OGI118" s="63"/>
      <c r="OGJ118" s="63"/>
      <c r="OGK118" s="63"/>
      <c r="OGL118" s="63"/>
      <c r="OGM118" s="63"/>
      <c r="OGN118" s="63"/>
      <c r="OGO118" s="63"/>
      <c r="OGP118" s="63"/>
      <c r="OGQ118" s="63"/>
      <c r="OGR118" s="63"/>
      <c r="OGS118" s="63"/>
      <c r="OGT118" s="63"/>
      <c r="OGU118" s="63"/>
      <c r="OGV118" s="63"/>
      <c r="OGW118" s="63"/>
      <c r="OGX118" s="63"/>
      <c r="OGY118" s="63"/>
      <c r="OGZ118" s="63"/>
      <c r="OHA118" s="63"/>
      <c r="OHB118" s="63"/>
      <c r="OHC118" s="63"/>
      <c r="OHD118" s="63"/>
      <c r="OHE118" s="63"/>
      <c r="OHF118" s="63"/>
      <c r="OHG118" s="63"/>
      <c r="OHH118" s="63"/>
      <c r="OHI118" s="63"/>
      <c r="OHJ118" s="63"/>
      <c r="OHK118" s="63"/>
      <c r="OHL118" s="63"/>
      <c r="OHM118" s="63"/>
      <c r="OHN118" s="63"/>
      <c r="OHO118" s="63"/>
      <c r="OHP118" s="63"/>
      <c r="OHQ118" s="63"/>
      <c r="OHR118" s="63"/>
      <c r="OHS118" s="63"/>
      <c r="OHT118" s="63"/>
      <c r="OHU118" s="63"/>
      <c r="OHV118" s="63"/>
      <c r="OHW118" s="63"/>
      <c r="OHX118" s="63"/>
      <c r="OHY118" s="63"/>
      <c r="OHZ118" s="63"/>
      <c r="OIA118" s="63"/>
      <c r="OIB118" s="63"/>
      <c r="OIC118" s="63"/>
      <c r="OID118" s="63"/>
      <c r="OIE118" s="63"/>
      <c r="OIF118" s="63"/>
      <c r="OIG118" s="63"/>
      <c r="OIH118" s="63"/>
      <c r="OII118" s="63"/>
      <c r="OIJ118" s="63"/>
      <c r="OIK118" s="63"/>
      <c r="OIL118" s="63"/>
      <c r="OIM118" s="63"/>
      <c r="OIN118" s="63"/>
      <c r="OIO118" s="63"/>
      <c r="OIP118" s="63"/>
      <c r="OIQ118" s="63"/>
      <c r="OIR118" s="63"/>
      <c r="OIS118" s="63"/>
      <c r="OIT118" s="63"/>
      <c r="OIU118" s="63"/>
      <c r="OIV118" s="63"/>
      <c r="OIW118" s="63"/>
      <c r="OIX118" s="63"/>
      <c r="OIY118" s="63"/>
      <c r="OIZ118" s="63"/>
      <c r="OJA118" s="63"/>
      <c r="OJB118" s="63"/>
      <c r="OJC118" s="63"/>
      <c r="OJD118" s="63"/>
      <c r="OJE118" s="63"/>
      <c r="OJF118" s="63"/>
      <c r="OJG118" s="63"/>
      <c r="OJH118" s="63"/>
      <c r="OJI118" s="63"/>
      <c r="OJJ118" s="63"/>
      <c r="OJK118" s="63"/>
      <c r="OJL118" s="63"/>
      <c r="OJM118" s="63"/>
      <c r="OJN118" s="63"/>
      <c r="OJO118" s="63"/>
      <c r="OJP118" s="63"/>
      <c r="OJQ118" s="63"/>
      <c r="OJR118" s="63"/>
      <c r="OJS118" s="63"/>
      <c r="OJT118" s="63"/>
      <c r="OJU118" s="63"/>
      <c r="OJV118" s="63"/>
      <c r="OJW118" s="63"/>
      <c r="OJX118" s="63"/>
      <c r="OJY118" s="63"/>
      <c r="OJZ118" s="63"/>
      <c r="OKA118" s="63"/>
      <c r="OKB118" s="63"/>
      <c r="OKC118" s="63"/>
      <c r="OKD118" s="63"/>
      <c r="OKE118" s="63"/>
      <c r="OKF118" s="63"/>
      <c r="OKG118" s="63"/>
      <c r="OKH118" s="63"/>
      <c r="OKI118" s="63"/>
      <c r="OKJ118" s="63"/>
      <c r="OKK118" s="63"/>
      <c r="OKL118" s="63"/>
      <c r="OKM118" s="63"/>
      <c r="OKN118" s="63"/>
      <c r="OKO118" s="63"/>
      <c r="OKP118" s="63"/>
      <c r="OKQ118" s="63"/>
      <c r="OKR118" s="63"/>
      <c r="OKS118" s="63"/>
      <c r="OKT118" s="63"/>
      <c r="OKU118" s="63"/>
      <c r="OKV118" s="63"/>
      <c r="OKW118" s="63"/>
      <c r="OKX118" s="63"/>
      <c r="OKY118" s="63"/>
      <c r="OKZ118" s="63"/>
      <c r="OLA118" s="63"/>
      <c r="OLB118" s="63"/>
      <c r="OLC118" s="63"/>
      <c r="OLD118" s="63"/>
      <c r="OLE118" s="63"/>
      <c r="OLF118" s="63"/>
      <c r="OLG118" s="63"/>
      <c r="OLH118" s="63"/>
      <c r="OLI118" s="63"/>
      <c r="OLJ118" s="63"/>
      <c r="OLK118" s="63"/>
      <c r="OLL118" s="63"/>
      <c r="OLM118" s="63"/>
      <c r="OLN118" s="63"/>
      <c r="OLO118" s="63"/>
      <c r="OLP118" s="63"/>
      <c r="OLQ118" s="63"/>
      <c r="OLR118" s="63"/>
      <c r="OLS118" s="63"/>
      <c r="OLT118" s="63"/>
      <c r="OLU118" s="63"/>
      <c r="OLV118" s="63"/>
      <c r="OLW118" s="63"/>
      <c r="OLX118" s="63"/>
      <c r="OLY118" s="63"/>
      <c r="OLZ118" s="63"/>
      <c r="OMA118" s="63"/>
      <c r="OMB118" s="63"/>
      <c r="OMC118" s="63"/>
      <c r="OMD118" s="63"/>
      <c r="OME118" s="63"/>
      <c r="OMF118" s="63"/>
      <c r="OMG118" s="63"/>
      <c r="OMH118" s="63"/>
      <c r="OMI118" s="63"/>
      <c r="OMJ118" s="63"/>
      <c r="OMK118" s="63"/>
      <c r="OML118" s="63"/>
      <c r="OMM118" s="63"/>
      <c r="OMN118" s="63"/>
      <c r="OMO118" s="63"/>
      <c r="OMP118" s="63"/>
      <c r="OMQ118" s="63"/>
      <c r="OMR118" s="63"/>
      <c r="OMS118" s="63"/>
      <c r="OMT118" s="63"/>
      <c r="OMU118" s="63"/>
      <c r="OMV118" s="63"/>
      <c r="OMW118" s="63"/>
      <c r="OMX118" s="63"/>
      <c r="OMY118" s="63"/>
      <c r="OMZ118" s="63"/>
      <c r="ONA118" s="63"/>
      <c r="ONB118" s="63"/>
      <c r="ONC118" s="63"/>
      <c r="OND118" s="63"/>
      <c r="ONE118" s="63"/>
      <c r="ONF118" s="63"/>
      <c r="ONG118" s="63"/>
      <c r="ONH118" s="63"/>
      <c r="ONI118" s="63"/>
      <c r="ONJ118" s="63"/>
      <c r="ONK118" s="63"/>
      <c r="ONL118" s="63"/>
      <c r="ONM118" s="63"/>
      <c r="ONN118" s="63"/>
      <c r="ONO118" s="63"/>
      <c r="ONP118" s="63"/>
      <c r="ONQ118" s="63"/>
      <c r="ONR118" s="63"/>
      <c r="ONS118" s="63"/>
      <c r="ONT118" s="63"/>
      <c r="ONU118" s="63"/>
      <c r="ONV118" s="63"/>
      <c r="ONW118" s="63"/>
      <c r="ONX118" s="63"/>
      <c r="ONY118" s="63"/>
      <c r="ONZ118" s="63"/>
      <c r="OOA118" s="63"/>
      <c r="OOB118" s="63"/>
      <c r="OOC118" s="63"/>
      <c r="OOD118" s="63"/>
      <c r="OOE118" s="63"/>
      <c r="OOF118" s="63"/>
      <c r="OOG118" s="63"/>
      <c r="OOH118" s="63"/>
      <c r="OOI118" s="63"/>
      <c r="OOJ118" s="63"/>
      <c r="OOK118" s="63"/>
      <c r="OOL118" s="63"/>
      <c r="OOM118" s="63"/>
      <c r="OON118" s="63"/>
      <c r="OOO118" s="63"/>
      <c r="OOP118" s="63"/>
      <c r="OOQ118" s="63"/>
      <c r="OOR118" s="63"/>
      <c r="OOS118" s="63"/>
      <c r="OOT118" s="63"/>
      <c r="OOU118" s="63"/>
      <c r="OOV118" s="63"/>
      <c r="OOW118" s="63"/>
      <c r="OOX118" s="63"/>
      <c r="OOY118" s="63"/>
      <c r="OOZ118" s="63"/>
      <c r="OPA118" s="63"/>
      <c r="OPB118" s="63"/>
      <c r="OPC118" s="63"/>
      <c r="OPD118" s="63"/>
      <c r="OPE118" s="63"/>
      <c r="OPF118" s="63"/>
      <c r="OPG118" s="63"/>
      <c r="OPH118" s="63"/>
      <c r="OPI118" s="63"/>
      <c r="OPJ118" s="63"/>
      <c r="OPK118" s="63"/>
      <c r="OPL118" s="63"/>
      <c r="OPM118" s="63"/>
      <c r="OPN118" s="63"/>
      <c r="OPO118" s="63"/>
      <c r="OPP118" s="63"/>
      <c r="OPQ118" s="63"/>
      <c r="OPR118" s="63"/>
      <c r="OPS118" s="63"/>
      <c r="OPT118" s="63"/>
      <c r="OPU118" s="63"/>
      <c r="OPV118" s="63"/>
      <c r="OPW118" s="63"/>
      <c r="OPX118" s="63"/>
      <c r="OPY118" s="63"/>
      <c r="OPZ118" s="63"/>
      <c r="OQA118" s="63"/>
      <c r="OQB118" s="63"/>
      <c r="OQC118" s="63"/>
      <c r="OQD118" s="63"/>
      <c r="OQE118" s="63"/>
      <c r="OQF118" s="63"/>
      <c r="OQG118" s="63"/>
      <c r="OQH118" s="63"/>
      <c r="OQI118" s="63"/>
      <c r="OQJ118" s="63"/>
      <c r="OQK118" s="63"/>
      <c r="OQL118" s="63"/>
      <c r="OQM118" s="63"/>
      <c r="OQN118" s="63"/>
      <c r="OQO118" s="63"/>
      <c r="OQP118" s="63"/>
      <c r="OQQ118" s="63"/>
      <c r="OQR118" s="63"/>
      <c r="OQS118" s="63"/>
      <c r="OQT118" s="63"/>
      <c r="OQU118" s="63"/>
      <c r="OQV118" s="63"/>
      <c r="OQW118" s="63"/>
      <c r="OQX118" s="63"/>
      <c r="OQY118" s="63"/>
      <c r="OQZ118" s="63"/>
      <c r="ORA118" s="63"/>
      <c r="ORB118" s="63"/>
      <c r="ORC118" s="63"/>
      <c r="ORD118" s="63"/>
      <c r="ORE118" s="63"/>
      <c r="ORF118" s="63"/>
      <c r="ORG118" s="63"/>
      <c r="ORH118" s="63"/>
      <c r="ORI118" s="63"/>
      <c r="ORJ118" s="63"/>
      <c r="ORK118" s="63"/>
      <c r="ORL118" s="63"/>
      <c r="ORM118" s="63"/>
      <c r="ORN118" s="63"/>
      <c r="ORO118" s="63"/>
      <c r="ORP118" s="63"/>
      <c r="ORQ118" s="63"/>
      <c r="ORR118" s="63"/>
      <c r="ORS118" s="63"/>
      <c r="ORT118" s="63"/>
      <c r="ORU118" s="63"/>
      <c r="ORV118" s="63"/>
      <c r="ORW118" s="63"/>
      <c r="ORX118" s="63"/>
      <c r="ORY118" s="63"/>
      <c r="ORZ118" s="63"/>
      <c r="OSA118" s="63"/>
      <c r="OSB118" s="63"/>
      <c r="OSC118" s="63"/>
      <c r="OSD118" s="63"/>
      <c r="OSE118" s="63"/>
      <c r="OSF118" s="63"/>
      <c r="OSG118" s="63"/>
      <c r="OSH118" s="63"/>
      <c r="OSI118" s="63"/>
      <c r="OSJ118" s="63"/>
      <c r="OSK118" s="63"/>
      <c r="OSL118" s="63"/>
      <c r="OSM118" s="63"/>
      <c r="OSN118" s="63"/>
      <c r="OSO118" s="63"/>
      <c r="OSP118" s="63"/>
      <c r="OSQ118" s="63"/>
      <c r="OSR118" s="63"/>
      <c r="OSS118" s="63"/>
      <c r="OST118" s="63"/>
      <c r="OSU118" s="63"/>
      <c r="OSV118" s="63"/>
      <c r="OSW118" s="63"/>
      <c r="OSX118" s="63"/>
      <c r="OSY118" s="63"/>
      <c r="OSZ118" s="63"/>
      <c r="OTA118" s="63"/>
      <c r="OTB118" s="63"/>
      <c r="OTC118" s="63"/>
      <c r="OTD118" s="63"/>
      <c r="OTE118" s="63"/>
      <c r="OTF118" s="63"/>
      <c r="OTG118" s="63"/>
      <c r="OTH118" s="63"/>
      <c r="OTI118" s="63"/>
      <c r="OTJ118" s="63"/>
      <c r="OTK118" s="63"/>
      <c r="OTL118" s="63"/>
      <c r="OTM118" s="63"/>
      <c r="OTN118" s="63"/>
      <c r="OTO118" s="63"/>
      <c r="OTP118" s="63"/>
      <c r="OTQ118" s="63"/>
      <c r="OTR118" s="63"/>
      <c r="OTS118" s="63"/>
      <c r="OTT118" s="63"/>
      <c r="OTU118" s="63"/>
      <c r="OTV118" s="63"/>
      <c r="OTW118" s="63"/>
      <c r="OTX118" s="63"/>
      <c r="OTY118" s="63"/>
      <c r="OTZ118" s="63"/>
      <c r="OUA118" s="63"/>
      <c r="OUB118" s="63"/>
      <c r="OUC118" s="63"/>
      <c r="OUD118" s="63"/>
      <c r="OUE118" s="63"/>
      <c r="OUF118" s="63"/>
      <c r="OUG118" s="63"/>
      <c r="OUH118" s="63"/>
      <c r="OUI118" s="63"/>
      <c r="OUJ118" s="63"/>
      <c r="OUK118" s="63"/>
      <c r="OUL118" s="63"/>
      <c r="OUM118" s="63"/>
      <c r="OUN118" s="63"/>
      <c r="OUO118" s="63"/>
      <c r="OUP118" s="63"/>
      <c r="OUQ118" s="63"/>
      <c r="OUR118" s="63"/>
      <c r="OUS118" s="63"/>
      <c r="OUT118" s="63"/>
      <c r="OUU118" s="63"/>
      <c r="OUV118" s="63"/>
      <c r="OUW118" s="63"/>
      <c r="OUX118" s="63"/>
      <c r="OUY118" s="63"/>
      <c r="OUZ118" s="63"/>
      <c r="OVA118" s="63"/>
      <c r="OVB118" s="63"/>
      <c r="OVC118" s="63"/>
      <c r="OVD118" s="63"/>
      <c r="OVE118" s="63"/>
      <c r="OVF118" s="63"/>
      <c r="OVG118" s="63"/>
      <c r="OVH118" s="63"/>
      <c r="OVI118" s="63"/>
      <c r="OVJ118" s="63"/>
      <c r="OVK118" s="63"/>
      <c r="OVL118" s="63"/>
      <c r="OVM118" s="63"/>
      <c r="OVN118" s="63"/>
      <c r="OVO118" s="63"/>
      <c r="OVP118" s="63"/>
      <c r="OVQ118" s="63"/>
      <c r="OVR118" s="63"/>
      <c r="OVS118" s="63"/>
      <c r="OVT118" s="63"/>
      <c r="OVU118" s="63"/>
      <c r="OVV118" s="63"/>
      <c r="OVW118" s="63"/>
      <c r="OVX118" s="63"/>
      <c r="OVY118" s="63"/>
      <c r="OVZ118" s="63"/>
      <c r="OWA118" s="63"/>
      <c r="OWB118" s="63"/>
      <c r="OWC118" s="63"/>
      <c r="OWD118" s="63"/>
      <c r="OWE118" s="63"/>
      <c r="OWF118" s="63"/>
      <c r="OWG118" s="63"/>
      <c r="OWH118" s="63"/>
      <c r="OWI118" s="63"/>
      <c r="OWJ118" s="63"/>
      <c r="OWK118" s="63"/>
      <c r="OWL118" s="63"/>
      <c r="OWM118" s="63"/>
      <c r="OWN118" s="63"/>
      <c r="OWO118" s="63"/>
      <c r="OWP118" s="63"/>
      <c r="OWQ118" s="63"/>
      <c r="OWR118" s="63"/>
      <c r="OWS118" s="63"/>
      <c r="OWT118" s="63"/>
      <c r="OWU118" s="63"/>
      <c r="OWV118" s="63"/>
      <c r="OWW118" s="63"/>
      <c r="OWX118" s="63"/>
      <c r="OWY118" s="63"/>
      <c r="OWZ118" s="63"/>
      <c r="OXA118" s="63"/>
      <c r="OXB118" s="63"/>
      <c r="OXC118" s="63"/>
      <c r="OXD118" s="63"/>
      <c r="OXE118" s="63"/>
      <c r="OXF118" s="63"/>
      <c r="OXG118" s="63"/>
      <c r="OXH118" s="63"/>
      <c r="OXI118" s="63"/>
      <c r="OXJ118" s="63"/>
      <c r="OXK118" s="63"/>
      <c r="OXL118" s="63"/>
      <c r="OXM118" s="63"/>
      <c r="OXN118" s="63"/>
      <c r="OXO118" s="63"/>
      <c r="OXP118" s="63"/>
      <c r="OXQ118" s="63"/>
      <c r="OXR118" s="63"/>
      <c r="OXS118" s="63"/>
      <c r="OXT118" s="63"/>
      <c r="OXU118" s="63"/>
      <c r="OXV118" s="63"/>
      <c r="OXW118" s="63"/>
      <c r="OXX118" s="63"/>
      <c r="OXY118" s="63"/>
      <c r="OXZ118" s="63"/>
      <c r="OYA118" s="63"/>
      <c r="OYB118" s="63"/>
      <c r="OYC118" s="63"/>
      <c r="OYD118" s="63"/>
      <c r="OYE118" s="63"/>
      <c r="OYF118" s="63"/>
      <c r="OYG118" s="63"/>
      <c r="OYH118" s="63"/>
      <c r="OYI118" s="63"/>
      <c r="OYJ118" s="63"/>
      <c r="OYK118" s="63"/>
      <c r="OYL118" s="63"/>
      <c r="OYM118" s="63"/>
      <c r="OYN118" s="63"/>
      <c r="OYO118" s="63"/>
      <c r="OYP118" s="63"/>
      <c r="OYQ118" s="63"/>
      <c r="OYR118" s="63"/>
      <c r="OYS118" s="63"/>
      <c r="OYT118" s="63"/>
      <c r="OYU118" s="63"/>
      <c r="OYV118" s="63"/>
      <c r="OYW118" s="63"/>
      <c r="OYX118" s="63"/>
      <c r="OYY118" s="63"/>
      <c r="OYZ118" s="63"/>
      <c r="OZA118" s="63"/>
      <c r="OZB118" s="63"/>
      <c r="OZC118" s="63"/>
      <c r="OZD118" s="63"/>
      <c r="OZE118" s="63"/>
      <c r="OZF118" s="63"/>
      <c r="OZG118" s="63"/>
      <c r="OZH118" s="63"/>
      <c r="OZI118" s="63"/>
      <c r="OZJ118" s="63"/>
      <c r="OZK118" s="63"/>
      <c r="OZL118" s="63"/>
      <c r="OZM118" s="63"/>
      <c r="OZN118" s="63"/>
      <c r="OZO118" s="63"/>
      <c r="OZP118" s="63"/>
      <c r="OZQ118" s="63"/>
      <c r="OZR118" s="63"/>
      <c r="OZS118" s="63"/>
      <c r="OZT118" s="63"/>
      <c r="OZU118" s="63"/>
      <c r="OZV118" s="63"/>
      <c r="OZW118" s="63"/>
      <c r="OZX118" s="63"/>
      <c r="OZY118" s="63"/>
      <c r="OZZ118" s="63"/>
      <c r="PAA118" s="63"/>
      <c r="PAB118" s="63"/>
      <c r="PAC118" s="63"/>
      <c r="PAD118" s="63"/>
      <c r="PAE118" s="63"/>
      <c r="PAF118" s="63"/>
      <c r="PAG118" s="63"/>
      <c r="PAH118" s="63"/>
      <c r="PAI118" s="63"/>
      <c r="PAJ118" s="63"/>
      <c r="PAK118" s="63"/>
      <c r="PAL118" s="63"/>
      <c r="PAM118" s="63"/>
      <c r="PAN118" s="63"/>
      <c r="PAO118" s="63"/>
      <c r="PAP118" s="63"/>
      <c r="PAQ118" s="63"/>
      <c r="PAR118" s="63"/>
      <c r="PAS118" s="63"/>
      <c r="PAT118" s="63"/>
      <c r="PAU118" s="63"/>
      <c r="PAV118" s="63"/>
      <c r="PAW118" s="63"/>
      <c r="PAX118" s="63"/>
      <c r="PAY118" s="63"/>
      <c r="PAZ118" s="63"/>
      <c r="PBA118" s="63"/>
      <c r="PBB118" s="63"/>
      <c r="PBC118" s="63"/>
      <c r="PBD118" s="63"/>
      <c r="PBE118" s="63"/>
      <c r="PBF118" s="63"/>
      <c r="PBG118" s="63"/>
      <c r="PBH118" s="63"/>
      <c r="PBI118" s="63"/>
      <c r="PBJ118" s="63"/>
      <c r="PBK118" s="63"/>
      <c r="PBL118" s="63"/>
      <c r="PBM118" s="63"/>
      <c r="PBN118" s="63"/>
      <c r="PBO118" s="63"/>
      <c r="PBP118" s="63"/>
      <c r="PBQ118" s="63"/>
      <c r="PBR118" s="63"/>
      <c r="PBS118" s="63"/>
      <c r="PBT118" s="63"/>
      <c r="PBU118" s="63"/>
      <c r="PBV118" s="63"/>
      <c r="PBW118" s="63"/>
      <c r="PBX118" s="63"/>
      <c r="PBY118" s="63"/>
      <c r="PBZ118" s="63"/>
      <c r="PCA118" s="63"/>
      <c r="PCB118" s="63"/>
      <c r="PCC118" s="63"/>
      <c r="PCD118" s="63"/>
      <c r="PCE118" s="63"/>
      <c r="PCF118" s="63"/>
      <c r="PCG118" s="63"/>
      <c r="PCH118" s="63"/>
      <c r="PCI118" s="63"/>
      <c r="PCJ118" s="63"/>
      <c r="PCK118" s="63"/>
      <c r="PCL118" s="63"/>
      <c r="PCM118" s="63"/>
      <c r="PCN118" s="63"/>
      <c r="PCO118" s="63"/>
      <c r="PCP118" s="63"/>
      <c r="PCQ118" s="63"/>
      <c r="PCR118" s="63"/>
      <c r="PCS118" s="63"/>
      <c r="PCT118" s="63"/>
      <c r="PCU118" s="63"/>
      <c r="PCV118" s="63"/>
      <c r="PCW118" s="63"/>
      <c r="PCX118" s="63"/>
      <c r="PCY118" s="63"/>
      <c r="PCZ118" s="63"/>
      <c r="PDA118" s="63"/>
      <c r="PDB118" s="63"/>
      <c r="PDC118" s="63"/>
      <c r="PDD118" s="63"/>
      <c r="PDE118" s="63"/>
      <c r="PDF118" s="63"/>
      <c r="PDG118" s="63"/>
      <c r="PDH118" s="63"/>
      <c r="PDI118" s="63"/>
      <c r="PDJ118" s="63"/>
      <c r="PDK118" s="63"/>
      <c r="PDL118" s="63"/>
      <c r="PDM118" s="63"/>
      <c r="PDN118" s="63"/>
      <c r="PDO118" s="63"/>
      <c r="PDP118" s="63"/>
      <c r="PDQ118" s="63"/>
      <c r="PDR118" s="63"/>
      <c r="PDS118" s="63"/>
      <c r="PDT118" s="63"/>
      <c r="PDU118" s="63"/>
      <c r="PDV118" s="63"/>
      <c r="PDW118" s="63"/>
      <c r="PDX118" s="63"/>
      <c r="PDY118" s="63"/>
      <c r="PDZ118" s="63"/>
      <c r="PEA118" s="63"/>
      <c r="PEB118" s="63"/>
      <c r="PEC118" s="63"/>
      <c r="PED118" s="63"/>
      <c r="PEE118" s="63"/>
      <c r="PEF118" s="63"/>
      <c r="PEG118" s="63"/>
      <c r="PEH118" s="63"/>
      <c r="PEI118" s="63"/>
      <c r="PEJ118" s="63"/>
      <c r="PEK118" s="63"/>
      <c r="PEL118" s="63"/>
      <c r="PEM118" s="63"/>
      <c r="PEN118" s="63"/>
      <c r="PEO118" s="63"/>
      <c r="PEP118" s="63"/>
      <c r="PEQ118" s="63"/>
      <c r="PER118" s="63"/>
      <c r="PES118" s="63"/>
      <c r="PET118" s="63"/>
      <c r="PEU118" s="63"/>
      <c r="PEV118" s="63"/>
      <c r="PEW118" s="63"/>
      <c r="PEX118" s="63"/>
      <c r="PEY118" s="63"/>
      <c r="PEZ118" s="63"/>
      <c r="PFA118" s="63"/>
      <c r="PFB118" s="63"/>
      <c r="PFC118" s="63"/>
      <c r="PFD118" s="63"/>
      <c r="PFE118" s="63"/>
      <c r="PFF118" s="63"/>
      <c r="PFG118" s="63"/>
      <c r="PFH118" s="63"/>
      <c r="PFI118" s="63"/>
      <c r="PFJ118" s="63"/>
      <c r="PFK118" s="63"/>
      <c r="PFL118" s="63"/>
      <c r="PFM118" s="63"/>
      <c r="PFN118" s="63"/>
      <c r="PFO118" s="63"/>
      <c r="PFP118" s="63"/>
      <c r="PFQ118" s="63"/>
      <c r="PFR118" s="63"/>
      <c r="PFS118" s="63"/>
      <c r="PFT118" s="63"/>
      <c r="PFU118" s="63"/>
      <c r="PFV118" s="63"/>
      <c r="PFW118" s="63"/>
      <c r="PFX118" s="63"/>
      <c r="PFY118" s="63"/>
      <c r="PFZ118" s="63"/>
      <c r="PGA118" s="63"/>
      <c r="PGB118" s="63"/>
      <c r="PGC118" s="63"/>
      <c r="PGD118" s="63"/>
      <c r="PGE118" s="63"/>
      <c r="PGF118" s="63"/>
      <c r="PGG118" s="63"/>
      <c r="PGH118" s="63"/>
      <c r="PGI118" s="63"/>
      <c r="PGJ118" s="63"/>
      <c r="PGK118" s="63"/>
      <c r="PGL118" s="63"/>
      <c r="PGM118" s="63"/>
      <c r="PGN118" s="63"/>
      <c r="PGO118" s="63"/>
      <c r="PGP118" s="63"/>
      <c r="PGQ118" s="63"/>
      <c r="PGR118" s="63"/>
      <c r="PGS118" s="63"/>
      <c r="PGT118" s="63"/>
      <c r="PGU118" s="63"/>
      <c r="PGV118" s="63"/>
      <c r="PGW118" s="63"/>
      <c r="PGX118" s="63"/>
      <c r="PGY118" s="63"/>
      <c r="PGZ118" s="63"/>
      <c r="PHA118" s="63"/>
      <c r="PHB118" s="63"/>
      <c r="PHC118" s="63"/>
      <c r="PHD118" s="63"/>
      <c r="PHE118" s="63"/>
      <c r="PHF118" s="63"/>
      <c r="PHG118" s="63"/>
      <c r="PHH118" s="63"/>
      <c r="PHI118" s="63"/>
      <c r="PHJ118" s="63"/>
      <c r="PHK118" s="63"/>
      <c r="PHL118" s="63"/>
      <c r="PHM118" s="63"/>
      <c r="PHN118" s="63"/>
      <c r="PHO118" s="63"/>
      <c r="PHP118" s="63"/>
      <c r="PHQ118" s="63"/>
      <c r="PHR118" s="63"/>
      <c r="PHS118" s="63"/>
      <c r="PHT118" s="63"/>
      <c r="PHU118" s="63"/>
      <c r="PHV118" s="63"/>
      <c r="PHW118" s="63"/>
      <c r="PHX118" s="63"/>
      <c r="PHY118" s="63"/>
      <c r="PHZ118" s="63"/>
      <c r="PIA118" s="63"/>
      <c r="PIB118" s="63"/>
      <c r="PIC118" s="63"/>
      <c r="PID118" s="63"/>
      <c r="PIE118" s="63"/>
      <c r="PIF118" s="63"/>
      <c r="PIG118" s="63"/>
      <c r="PIH118" s="63"/>
      <c r="PII118" s="63"/>
      <c r="PIJ118" s="63"/>
      <c r="PIK118" s="63"/>
      <c r="PIL118" s="63"/>
      <c r="PIM118" s="63"/>
      <c r="PIN118" s="63"/>
      <c r="PIO118" s="63"/>
      <c r="PIP118" s="63"/>
      <c r="PIQ118" s="63"/>
      <c r="PIR118" s="63"/>
      <c r="PIS118" s="63"/>
      <c r="PIT118" s="63"/>
      <c r="PIU118" s="63"/>
      <c r="PIV118" s="63"/>
      <c r="PIW118" s="63"/>
      <c r="PIX118" s="63"/>
      <c r="PIY118" s="63"/>
      <c r="PIZ118" s="63"/>
      <c r="PJA118" s="63"/>
      <c r="PJB118" s="63"/>
      <c r="PJC118" s="63"/>
      <c r="PJD118" s="63"/>
      <c r="PJE118" s="63"/>
      <c r="PJF118" s="63"/>
      <c r="PJG118" s="63"/>
      <c r="PJH118" s="63"/>
      <c r="PJI118" s="63"/>
      <c r="PJJ118" s="63"/>
      <c r="PJK118" s="63"/>
      <c r="PJL118" s="63"/>
      <c r="PJM118" s="63"/>
      <c r="PJN118" s="63"/>
      <c r="PJO118" s="63"/>
      <c r="PJP118" s="63"/>
      <c r="PJQ118" s="63"/>
      <c r="PJR118" s="63"/>
      <c r="PJS118" s="63"/>
      <c r="PJT118" s="63"/>
      <c r="PJU118" s="63"/>
      <c r="PJV118" s="63"/>
      <c r="PJW118" s="63"/>
      <c r="PJX118" s="63"/>
      <c r="PJY118" s="63"/>
      <c r="PJZ118" s="63"/>
      <c r="PKA118" s="63"/>
      <c r="PKB118" s="63"/>
      <c r="PKC118" s="63"/>
      <c r="PKD118" s="63"/>
      <c r="PKE118" s="63"/>
      <c r="PKF118" s="63"/>
      <c r="PKG118" s="63"/>
      <c r="PKH118" s="63"/>
      <c r="PKI118" s="63"/>
      <c r="PKJ118" s="63"/>
      <c r="PKK118" s="63"/>
      <c r="PKL118" s="63"/>
      <c r="PKM118" s="63"/>
      <c r="PKN118" s="63"/>
      <c r="PKO118" s="63"/>
      <c r="PKP118" s="63"/>
      <c r="PKQ118" s="63"/>
      <c r="PKR118" s="63"/>
      <c r="PKS118" s="63"/>
      <c r="PKT118" s="63"/>
      <c r="PKU118" s="63"/>
      <c r="PKV118" s="63"/>
      <c r="PKW118" s="63"/>
      <c r="PKX118" s="63"/>
      <c r="PKY118" s="63"/>
      <c r="PKZ118" s="63"/>
      <c r="PLA118" s="63"/>
      <c r="PLB118" s="63"/>
      <c r="PLC118" s="63"/>
      <c r="PLD118" s="63"/>
      <c r="PLE118" s="63"/>
      <c r="PLF118" s="63"/>
      <c r="PLG118" s="63"/>
      <c r="PLH118" s="63"/>
      <c r="PLI118" s="63"/>
      <c r="PLJ118" s="63"/>
      <c r="PLK118" s="63"/>
      <c r="PLL118" s="63"/>
      <c r="PLM118" s="63"/>
      <c r="PLN118" s="63"/>
      <c r="PLO118" s="63"/>
      <c r="PLP118" s="63"/>
      <c r="PLQ118" s="63"/>
      <c r="PLR118" s="63"/>
      <c r="PLS118" s="63"/>
      <c r="PLT118" s="63"/>
      <c r="PLU118" s="63"/>
      <c r="PLV118" s="63"/>
      <c r="PLW118" s="63"/>
      <c r="PLX118" s="63"/>
      <c r="PLY118" s="63"/>
      <c r="PLZ118" s="63"/>
      <c r="PMA118" s="63"/>
      <c r="PMB118" s="63"/>
      <c r="PMC118" s="63"/>
      <c r="PMD118" s="63"/>
      <c r="PME118" s="63"/>
      <c r="PMF118" s="63"/>
      <c r="PMG118" s="63"/>
      <c r="PMH118" s="63"/>
      <c r="PMI118" s="63"/>
      <c r="PMJ118" s="63"/>
      <c r="PMK118" s="63"/>
      <c r="PML118" s="63"/>
      <c r="PMM118" s="63"/>
      <c r="PMN118" s="63"/>
      <c r="PMO118" s="63"/>
      <c r="PMP118" s="63"/>
      <c r="PMQ118" s="63"/>
      <c r="PMR118" s="63"/>
      <c r="PMS118" s="63"/>
      <c r="PMT118" s="63"/>
      <c r="PMU118" s="63"/>
      <c r="PMV118" s="63"/>
      <c r="PMW118" s="63"/>
      <c r="PMX118" s="63"/>
      <c r="PMY118" s="63"/>
      <c r="PMZ118" s="63"/>
      <c r="PNA118" s="63"/>
      <c r="PNB118" s="63"/>
      <c r="PNC118" s="63"/>
      <c r="PND118" s="63"/>
      <c r="PNE118" s="63"/>
      <c r="PNF118" s="63"/>
      <c r="PNG118" s="63"/>
      <c r="PNH118" s="63"/>
      <c r="PNI118" s="63"/>
      <c r="PNJ118" s="63"/>
      <c r="PNK118" s="63"/>
      <c r="PNL118" s="63"/>
      <c r="PNM118" s="63"/>
      <c r="PNN118" s="63"/>
      <c r="PNO118" s="63"/>
      <c r="PNP118" s="63"/>
      <c r="PNQ118" s="63"/>
      <c r="PNR118" s="63"/>
      <c r="PNS118" s="63"/>
      <c r="PNT118" s="63"/>
      <c r="PNU118" s="63"/>
      <c r="PNV118" s="63"/>
      <c r="PNW118" s="63"/>
      <c r="PNX118" s="63"/>
      <c r="PNY118" s="63"/>
      <c r="PNZ118" s="63"/>
      <c r="POA118" s="63"/>
      <c r="POB118" s="63"/>
      <c r="POC118" s="63"/>
      <c r="POD118" s="63"/>
      <c r="POE118" s="63"/>
      <c r="POF118" s="63"/>
      <c r="POG118" s="63"/>
      <c r="POH118" s="63"/>
      <c r="POI118" s="63"/>
      <c r="POJ118" s="63"/>
      <c r="POK118" s="63"/>
      <c r="POL118" s="63"/>
      <c r="POM118" s="63"/>
      <c r="PON118" s="63"/>
      <c r="POO118" s="63"/>
      <c r="POP118" s="63"/>
      <c r="POQ118" s="63"/>
      <c r="POR118" s="63"/>
      <c r="POS118" s="63"/>
      <c r="POT118" s="63"/>
      <c r="POU118" s="63"/>
      <c r="POV118" s="63"/>
      <c r="POW118" s="63"/>
      <c r="POX118" s="63"/>
      <c r="POY118" s="63"/>
      <c r="POZ118" s="63"/>
      <c r="PPA118" s="63"/>
      <c r="PPB118" s="63"/>
      <c r="PPC118" s="63"/>
      <c r="PPD118" s="63"/>
      <c r="PPE118" s="63"/>
      <c r="PPF118" s="63"/>
      <c r="PPG118" s="63"/>
      <c r="PPH118" s="63"/>
      <c r="PPI118" s="63"/>
      <c r="PPJ118" s="63"/>
      <c r="PPK118" s="63"/>
      <c r="PPL118" s="63"/>
      <c r="PPM118" s="63"/>
      <c r="PPN118" s="63"/>
      <c r="PPO118" s="63"/>
      <c r="PPP118" s="63"/>
      <c r="PPQ118" s="63"/>
      <c r="PPR118" s="63"/>
      <c r="PPS118" s="63"/>
      <c r="PPT118" s="63"/>
      <c r="PPU118" s="63"/>
      <c r="PPV118" s="63"/>
      <c r="PPW118" s="63"/>
      <c r="PPX118" s="63"/>
      <c r="PPY118" s="63"/>
      <c r="PPZ118" s="63"/>
      <c r="PQA118" s="63"/>
      <c r="PQB118" s="63"/>
      <c r="PQC118" s="63"/>
      <c r="PQD118" s="63"/>
      <c r="PQE118" s="63"/>
      <c r="PQF118" s="63"/>
      <c r="PQG118" s="63"/>
      <c r="PQH118" s="63"/>
      <c r="PQI118" s="63"/>
      <c r="PQJ118" s="63"/>
      <c r="PQK118" s="63"/>
      <c r="PQL118" s="63"/>
      <c r="PQM118" s="63"/>
      <c r="PQN118" s="63"/>
      <c r="PQO118" s="63"/>
      <c r="PQP118" s="63"/>
      <c r="PQQ118" s="63"/>
      <c r="PQR118" s="63"/>
      <c r="PQS118" s="63"/>
      <c r="PQT118" s="63"/>
      <c r="PQU118" s="63"/>
      <c r="PQV118" s="63"/>
      <c r="PQW118" s="63"/>
      <c r="PQX118" s="63"/>
      <c r="PQY118" s="63"/>
      <c r="PQZ118" s="63"/>
      <c r="PRA118" s="63"/>
      <c r="PRB118" s="63"/>
      <c r="PRC118" s="63"/>
      <c r="PRD118" s="63"/>
      <c r="PRE118" s="63"/>
      <c r="PRF118" s="63"/>
      <c r="PRG118" s="63"/>
      <c r="PRH118" s="63"/>
      <c r="PRI118" s="63"/>
      <c r="PRJ118" s="63"/>
      <c r="PRK118" s="63"/>
      <c r="PRL118" s="63"/>
      <c r="PRM118" s="63"/>
      <c r="PRN118" s="63"/>
      <c r="PRO118" s="63"/>
      <c r="PRP118" s="63"/>
      <c r="PRQ118" s="63"/>
      <c r="PRR118" s="63"/>
      <c r="PRS118" s="63"/>
      <c r="PRT118" s="63"/>
      <c r="PRU118" s="63"/>
      <c r="PRV118" s="63"/>
      <c r="PRW118" s="63"/>
      <c r="PRX118" s="63"/>
      <c r="PRY118" s="63"/>
      <c r="PRZ118" s="63"/>
      <c r="PSA118" s="63"/>
      <c r="PSB118" s="63"/>
      <c r="PSC118" s="63"/>
      <c r="PSD118" s="63"/>
      <c r="PSE118" s="63"/>
      <c r="PSF118" s="63"/>
      <c r="PSG118" s="63"/>
      <c r="PSH118" s="63"/>
      <c r="PSI118" s="63"/>
      <c r="PSJ118" s="63"/>
      <c r="PSK118" s="63"/>
      <c r="PSL118" s="63"/>
      <c r="PSM118" s="63"/>
      <c r="PSN118" s="63"/>
      <c r="PSO118" s="63"/>
      <c r="PSP118" s="63"/>
      <c r="PSQ118" s="63"/>
      <c r="PSR118" s="63"/>
      <c r="PSS118" s="63"/>
      <c r="PST118" s="63"/>
      <c r="PSU118" s="63"/>
      <c r="PSV118" s="63"/>
      <c r="PSW118" s="63"/>
      <c r="PSX118" s="63"/>
      <c r="PSY118" s="63"/>
      <c r="PSZ118" s="63"/>
      <c r="PTA118" s="63"/>
      <c r="PTB118" s="63"/>
      <c r="PTC118" s="63"/>
      <c r="PTD118" s="63"/>
      <c r="PTE118" s="63"/>
      <c r="PTF118" s="63"/>
      <c r="PTG118" s="63"/>
      <c r="PTH118" s="63"/>
      <c r="PTI118" s="63"/>
      <c r="PTJ118" s="63"/>
      <c r="PTK118" s="63"/>
      <c r="PTL118" s="63"/>
      <c r="PTM118" s="63"/>
      <c r="PTN118" s="63"/>
      <c r="PTO118" s="63"/>
      <c r="PTP118" s="63"/>
      <c r="PTQ118" s="63"/>
      <c r="PTR118" s="63"/>
      <c r="PTS118" s="63"/>
      <c r="PTT118" s="63"/>
      <c r="PTU118" s="63"/>
      <c r="PTV118" s="63"/>
      <c r="PTW118" s="63"/>
      <c r="PTX118" s="63"/>
      <c r="PTY118" s="63"/>
      <c r="PTZ118" s="63"/>
      <c r="PUA118" s="63"/>
      <c r="PUB118" s="63"/>
      <c r="PUC118" s="63"/>
      <c r="PUD118" s="63"/>
      <c r="PUE118" s="63"/>
      <c r="PUF118" s="63"/>
      <c r="PUG118" s="63"/>
      <c r="PUH118" s="63"/>
      <c r="PUI118" s="63"/>
      <c r="PUJ118" s="63"/>
      <c r="PUK118" s="63"/>
      <c r="PUL118" s="63"/>
      <c r="PUM118" s="63"/>
      <c r="PUN118" s="63"/>
      <c r="PUO118" s="63"/>
      <c r="PUP118" s="63"/>
      <c r="PUQ118" s="63"/>
      <c r="PUR118" s="63"/>
      <c r="PUS118" s="63"/>
      <c r="PUT118" s="63"/>
      <c r="PUU118" s="63"/>
      <c r="PUV118" s="63"/>
      <c r="PUW118" s="63"/>
      <c r="PUX118" s="63"/>
      <c r="PUY118" s="63"/>
      <c r="PUZ118" s="63"/>
      <c r="PVA118" s="63"/>
      <c r="PVB118" s="63"/>
      <c r="PVC118" s="63"/>
      <c r="PVD118" s="63"/>
      <c r="PVE118" s="63"/>
      <c r="PVF118" s="63"/>
      <c r="PVG118" s="63"/>
      <c r="PVH118" s="63"/>
      <c r="PVI118" s="63"/>
      <c r="PVJ118" s="63"/>
      <c r="PVK118" s="63"/>
      <c r="PVL118" s="63"/>
      <c r="PVM118" s="63"/>
      <c r="PVN118" s="63"/>
      <c r="PVO118" s="63"/>
      <c r="PVP118" s="63"/>
      <c r="PVQ118" s="63"/>
      <c r="PVR118" s="63"/>
      <c r="PVS118" s="63"/>
      <c r="PVT118" s="63"/>
      <c r="PVU118" s="63"/>
      <c r="PVV118" s="63"/>
      <c r="PVW118" s="63"/>
      <c r="PVX118" s="63"/>
      <c r="PVY118" s="63"/>
      <c r="PVZ118" s="63"/>
      <c r="PWA118" s="63"/>
      <c r="PWB118" s="63"/>
      <c r="PWC118" s="63"/>
      <c r="PWD118" s="63"/>
      <c r="PWE118" s="63"/>
      <c r="PWF118" s="63"/>
      <c r="PWG118" s="63"/>
      <c r="PWH118" s="63"/>
      <c r="PWI118" s="63"/>
      <c r="PWJ118" s="63"/>
      <c r="PWK118" s="63"/>
      <c r="PWL118" s="63"/>
      <c r="PWM118" s="63"/>
      <c r="PWN118" s="63"/>
      <c r="PWO118" s="63"/>
      <c r="PWP118" s="63"/>
      <c r="PWQ118" s="63"/>
      <c r="PWR118" s="63"/>
      <c r="PWS118" s="63"/>
      <c r="PWT118" s="63"/>
      <c r="PWU118" s="63"/>
      <c r="PWV118" s="63"/>
      <c r="PWW118" s="63"/>
      <c r="PWX118" s="63"/>
      <c r="PWY118" s="63"/>
      <c r="PWZ118" s="63"/>
      <c r="PXA118" s="63"/>
      <c r="PXB118" s="63"/>
      <c r="PXC118" s="63"/>
      <c r="PXD118" s="63"/>
      <c r="PXE118" s="63"/>
      <c r="PXF118" s="63"/>
      <c r="PXG118" s="63"/>
      <c r="PXH118" s="63"/>
      <c r="PXI118" s="63"/>
      <c r="PXJ118" s="63"/>
      <c r="PXK118" s="63"/>
      <c r="PXL118" s="63"/>
      <c r="PXM118" s="63"/>
      <c r="PXN118" s="63"/>
      <c r="PXO118" s="63"/>
      <c r="PXP118" s="63"/>
      <c r="PXQ118" s="63"/>
      <c r="PXR118" s="63"/>
      <c r="PXS118" s="63"/>
      <c r="PXT118" s="63"/>
      <c r="PXU118" s="63"/>
      <c r="PXV118" s="63"/>
      <c r="PXW118" s="63"/>
      <c r="PXX118" s="63"/>
      <c r="PXY118" s="63"/>
      <c r="PXZ118" s="63"/>
      <c r="PYA118" s="63"/>
      <c r="PYB118" s="63"/>
      <c r="PYC118" s="63"/>
      <c r="PYD118" s="63"/>
      <c r="PYE118" s="63"/>
      <c r="PYF118" s="63"/>
      <c r="PYG118" s="63"/>
      <c r="PYH118" s="63"/>
      <c r="PYI118" s="63"/>
      <c r="PYJ118" s="63"/>
      <c r="PYK118" s="63"/>
      <c r="PYL118" s="63"/>
      <c r="PYM118" s="63"/>
      <c r="PYN118" s="63"/>
      <c r="PYO118" s="63"/>
      <c r="PYP118" s="63"/>
      <c r="PYQ118" s="63"/>
      <c r="PYR118" s="63"/>
      <c r="PYS118" s="63"/>
      <c r="PYT118" s="63"/>
      <c r="PYU118" s="63"/>
      <c r="PYV118" s="63"/>
      <c r="PYW118" s="63"/>
      <c r="PYX118" s="63"/>
      <c r="PYY118" s="63"/>
      <c r="PYZ118" s="63"/>
      <c r="PZA118" s="63"/>
      <c r="PZB118" s="63"/>
      <c r="PZC118" s="63"/>
      <c r="PZD118" s="63"/>
      <c r="PZE118" s="63"/>
      <c r="PZF118" s="63"/>
      <c r="PZG118" s="63"/>
      <c r="PZH118" s="63"/>
      <c r="PZI118" s="63"/>
      <c r="PZJ118" s="63"/>
      <c r="PZK118" s="63"/>
      <c r="PZL118" s="63"/>
      <c r="PZM118" s="63"/>
      <c r="PZN118" s="63"/>
      <c r="PZO118" s="63"/>
      <c r="PZP118" s="63"/>
      <c r="PZQ118" s="63"/>
      <c r="PZR118" s="63"/>
      <c r="PZS118" s="63"/>
      <c r="PZT118" s="63"/>
      <c r="PZU118" s="63"/>
      <c r="PZV118" s="63"/>
      <c r="PZW118" s="63"/>
      <c r="PZX118" s="63"/>
      <c r="PZY118" s="63"/>
      <c r="PZZ118" s="63"/>
      <c r="QAA118" s="63"/>
      <c r="QAB118" s="63"/>
      <c r="QAC118" s="63"/>
      <c r="QAD118" s="63"/>
      <c r="QAE118" s="63"/>
      <c r="QAF118" s="63"/>
      <c r="QAG118" s="63"/>
      <c r="QAH118" s="63"/>
      <c r="QAI118" s="63"/>
      <c r="QAJ118" s="63"/>
      <c r="QAK118" s="63"/>
      <c r="QAL118" s="63"/>
      <c r="QAM118" s="63"/>
      <c r="QAN118" s="63"/>
      <c r="QAO118" s="63"/>
      <c r="QAP118" s="63"/>
      <c r="QAQ118" s="63"/>
      <c r="QAR118" s="63"/>
      <c r="QAS118" s="63"/>
      <c r="QAT118" s="63"/>
      <c r="QAU118" s="63"/>
      <c r="QAV118" s="63"/>
      <c r="QAW118" s="63"/>
      <c r="QAX118" s="63"/>
      <c r="QAY118" s="63"/>
      <c r="QAZ118" s="63"/>
      <c r="QBA118" s="63"/>
      <c r="QBB118" s="63"/>
      <c r="QBC118" s="63"/>
      <c r="QBD118" s="63"/>
      <c r="QBE118" s="63"/>
      <c r="QBF118" s="63"/>
      <c r="QBG118" s="63"/>
      <c r="QBH118" s="63"/>
      <c r="QBI118" s="63"/>
      <c r="QBJ118" s="63"/>
      <c r="QBK118" s="63"/>
      <c r="QBL118" s="63"/>
      <c r="QBM118" s="63"/>
      <c r="QBN118" s="63"/>
      <c r="QBO118" s="63"/>
      <c r="QBP118" s="63"/>
      <c r="QBQ118" s="63"/>
      <c r="QBR118" s="63"/>
      <c r="QBS118" s="63"/>
      <c r="QBT118" s="63"/>
      <c r="QBU118" s="63"/>
      <c r="QBV118" s="63"/>
      <c r="QBW118" s="63"/>
      <c r="QBX118" s="63"/>
      <c r="QBY118" s="63"/>
      <c r="QBZ118" s="63"/>
      <c r="QCA118" s="63"/>
      <c r="QCB118" s="63"/>
      <c r="QCC118" s="63"/>
      <c r="QCD118" s="63"/>
      <c r="QCE118" s="63"/>
      <c r="QCF118" s="63"/>
      <c r="QCG118" s="63"/>
      <c r="QCH118" s="63"/>
      <c r="QCI118" s="63"/>
      <c r="QCJ118" s="63"/>
      <c r="QCK118" s="63"/>
      <c r="QCL118" s="63"/>
      <c r="QCM118" s="63"/>
      <c r="QCN118" s="63"/>
      <c r="QCO118" s="63"/>
      <c r="QCP118" s="63"/>
      <c r="QCQ118" s="63"/>
      <c r="QCR118" s="63"/>
      <c r="QCS118" s="63"/>
      <c r="QCT118" s="63"/>
      <c r="QCU118" s="63"/>
      <c r="QCV118" s="63"/>
      <c r="QCW118" s="63"/>
      <c r="QCX118" s="63"/>
      <c r="QCY118" s="63"/>
      <c r="QCZ118" s="63"/>
      <c r="QDA118" s="63"/>
      <c r="QDB118" s="63"/>
      <c r="QDC118" s="63"/>
      <c r="QDD118" s="63"/>
      <c r="QDE118" s="63"/>
      <c r="QDF118" s="63"/>
      <c r="QDG118" s="63"/>
      <c r="QDH118" s="63"/>
      <c r="QDI118" s="63"/>
      <c r="QDJ118" s="63"/>
      <c r="QDK118" s="63"/>
      <c r="QDL118" s="63"/>
      <c r="QDM118" s="63"/>
      <c r="QDN118" s="63"/>
      <c r="QDO118" s="63"/>
      <c r="QDP118" s="63"/>
      <c r="QDQ118" s="63"/>
      <c r="QDR118" s="63"/>
      <c r="QDS118" s="63"/>
      <c r="QDT118" s="63"/>
      <c r="QDU118" s="63"/>
      <c r="QDV118" s="63"/>
      <c r="QDW118" s="63"/>
      <c r="QDX118" s="63"/>
      <c r="QDY118" s="63"/>
      <c r="QDZ118" s="63"/>
      <c r="QEA118" s="63"/>
      <c r="QEB118" s="63"/>
      <c r="QEC118" s="63"/>
      <c r="QED118" s="63"/>
      <c r="QEE118" s="63"/>
      <c r="QEF118" s="63"/>
      <c r="QEG118" s="63"/>
      <c r="QEH118" s="63"/>
      <c r="QEI118" s="63"/>
      <c r="QEJ118" s="63"/>
      <c r="QEK118" s="63"/>
      <c r="QEL118" s="63"/>
      <c r="QEM118" s="63"/>
      <c r="QEN118" s="63"/>
      <c r="QEO118" s="63"/>
      <c r="QEP118" s="63"/>
      <c r="QEQ118" s="63"/>
      <c r="QER118" s="63"/>
      <c r="QES118" s="63"/>
      <c r="QET118" s="63"/>
      <c r="QEU118" s="63"/>
      <c r="QEV118" s="63"/>
      <c r="QEW118" s="63"/>
      <c r="QEX118" s="63"/>
      <c r="QEY118" s="63"/>
      <c r="QEZ118" s="63"/>
      <c r="QFA118" s="63"/>
      <c r="QFB118" s="63"/>
      <c r="QFC118" s="63"/>
      <c r="QFD118" s="63"/>
      <c r="QFE118" s="63"/>
      <c r="QFF118" s="63"/>
      <c r="QFG118" s="63"/>
      <c r="QFH118" s="63"/>
      <c r="QFI118" s="63"/>
      <c r="QFJ118" s="63"/>
      <c r="QFK118" s="63"/>
      <c r="QFL118" s="63"/>
      <c r="QFM118" s="63"/>
      <c r="QFN118" s="63"/>
      <c r="QFO118" s="63"/>
      <c r="QFP118" s="63"/>
      <c r="QFQ118" s="63"/>
      <c r="QFR118" s="63"/>
      <c r="QFS118" s="63"/>
      <c r="QFT118" s="63"/>
      <c r="QFU118" s="63"/>
      <c r="QFV118" s="63"/>
      <c r="QFW118" s="63"/>
      <c r="QFX118" s="63"/>
      <c r="QFY118" s="63"/>
      <c r="QFZ118" s="63"/>
      <c r="QGA118" s="63"/>
      <c r="QGB118" s="63"/>
      <c r="QGC118" s="63"/>
      <c r="QGD118" s="63"/>
      <c r="QGE118" s="63"/>
      <c r="QGF118" s="63"/>
      <c r="QGG118" s="63"/>
      <c r="QGH118" s="63"/>
      <c r="QGI118" s="63"/>
      <c r="QGJ118" s="63"/>
      <c r="QGK118" s="63"/>
      <c r="QGL118" s="63"/>
      <c r="QGM118" s="63"/>
      <c r="QGN118" s="63"/>
      <c r="QGO118" s="63"/>
      <c r="QGP118" s="63"/>
      <c r="QGQ118" s="63"/>
      <c r="QGR118" s="63"/>
      <c r="QGS118" s="63"/>
      <c r="QGT118" s="63"/>
      <c r="QGU118" s="63"/>
      <c r="QGV118" s="63"/>
      <c r="QGW118" s="63"/>
      <c r="QGX118" s="63"/>
      <c r="QGY118" s="63"/>
      <c r="QGZ118" s="63"/>
      <c r="QHA118" s="63"/>
      <c r="QHB118" s="63"/>
      <c r="QHC118" s="63"/>
      <c r="QHD118" s="63"/>
      <c r="QHE118" s="63"/>
      <c r="QHF118" s="63"/>
      <c r="QHG118" s="63"/>
      <c r="QHH118" s="63"/>
      <c r="QHI118" s="63"/>
      <c r="QHJ118" s="63"/>
      <c r="QHK118" s="63"/>
      <c r="QHL118" s="63"/>
      <c r="QHM118" s="63"/>
      <c r="QHN118" s="63"/>
      <c r="QHO118" s="63"/>
      <c r="QHP118" s="63"/>
      <c r="QHQ118" s="63"/>
      <c r="QHR118" s="63"/>
      <c r="QHS118" s="63"/>
      <c r="QHT118" s="63"/>
      <c r="QHU118" s="63"/>
      <c r="QHV118" s="63"/>
      <c r="QHW118" s="63"/>
      <c r="QHX118" s="63"/>
      <c r="QHY118" s="63"/>
      <c r="QHZ118" s="63"/>
      <c r="QIA118" s="63"/>
      <c r="QIB118" s="63"/>
      <c r="QIC118" s="63"/>
      <c r="QID118" s="63"/>
      <c r="QIE118" s="63"/>
      <c r="QIF118" s="63"/>
      <c r="QIG118" s="63"/>
      <c r="QIH118" s="63"/>
      <c r="QII118" s="63"/>
      <c r="QIJ118" s="63"/>
      <c r="QIK118" s="63"/>
      <c r="QIL118" s="63"/>
      <c r="QIM118" s="63"/>
      <c r="QIN118" s="63"/>
      <c r="QIO118" s="63"/>
      <c r="QIP118" s="63"/>
      <c r="QIQ118" s="63"/>
      <c r="QIR118" s="63"/>
      <c r="QIS118" s="63"/>
      <c r="QIT118" s="63"/>
      <c r="QIU118" s="63"/>
      <c r="QIV118" s="63"/>
      <c r="QIW118" s="63"/>
      <c r="QIX118" s="63"/>
      <c r="QIY118" s="63"/>
      <c r="QIZ118" s="63"/>
      <c r="QJA118" s="63"/>
      <c r="QJB118" s="63"/>
      <c r="QJC118" s="63"/>
      <c r="QJD118" s="63"/>
      <c r="QJE118" s="63"/>
      <c r="QJF118" s="63"/>
      <c r="QJG118" s="63"/>
      <c r="QJH118" s="63"/>
      <c r="QJI118" s="63"/>
      <c r="QJJ118" s="63"/>
      <c r="QJK118" s="63"/>
      <c r="QJL118" s="63"/>
      <c r="QJM118" s="63"/>
      <c r="QJN118" s="63"/>
      <c r="QJO118" s="63"/>
      <c r="QJP118" s="63"/>
      <c r="QJQ118" s="63"/>
      <c r="QJR118" s="63"/>
      <c r="QJS118" s="63"/>
      <c r="QJT118" s="63"/>
      <c r="QJU118" s="63"/>
      <c r="QJV118" s="63"/>
      <c r="QJW118" s="63"/>
      <c r="QJX118" s="63"/>
      <c r="QJY118" s="63"/>
      <c r="QJZ118" s="63"/>
      <c r="QKA118" s="63"/>
      <c r="QKB118" s="63"/>
      <c r="QKC118" s="63"/>
      <c r="QKD118" s="63"/>
      <c r="QKE118" s="63"/>
      <c r="QKF118" s="63"/>
      <c r="QKG118" s="63"/>
      <c r="QKH118" s="63"/>
      <c r="QKI118" s="63"/>
      <c r="QKJ118" s="63"/>
      <c r="QKK118" s="63"/>
      <c r="QKL118" s="63"/>
      <c r="QKM118" s="63"/>
      <c r="QKN118" s="63"/>
      <c r="QKO118" s="63"/>
      <c r="QKP118" s="63"/>
      <c r="QKQ118" s="63"/>
      <c r="QKR118" s="63"/>
      <c r="QKS118" s="63"/>
      <c r="QKT118" s="63"/>
      <c r="QKU118" s="63"/>
      <c r="QKV118" s="63"/>
      <c r="QKW118" s="63"/>
      <c r="QKX118" s="63"/>
      <c r="QKY118" s="63"/>
      <c r="QKZ118" s="63"/>
      <c r="QLA118" s="63"/>
      <c r="QLB118" s="63"/>
      <c r="QLC118" s="63"/>
      <c r="QLD118" s="63"/>
      <c r="QLE118" s="63"/>
      <c r="QLF118" s="63"/>
      <c r="QLG118" s="63"/>
      <c r="QLH118" s="63"/>
      <c r="QLI118" s="63"/>
      <c r="QLJ118" s="63"/>
      <c r="QLK118" s="63"/>
      <c r="QLL118" s="63"/>
      <c r="QLM118" s="63"/>
      <c r="QLN118" s="63"/>
      <c r="QLO118" s="63"/>
      <c r="QLP118" s="63"/>
      <c r="QLQ118" s="63"/>
      <c r="QLR118" s="63"/>
      <c r="QLS118" s="63"/>
      <c r="QLT118" s="63"/>
      <c r="QLU118" s="63"/>
      <c r="QLV118" s="63"/>
      <c r="QLW118" s="63"/>
      <c r="QLX118" s="63"/>
      <c r="QLY118" s="63"/>
      <c r="QLZ118" s="63"/>
      <c r="QMA118" s="63"/>
      <c r="QMB118" s="63"/>
      <c r="QMC118" s="63"/>
      <c r="QMD118" s="63"/>
      <c r="QME118" s="63"/>
      <c r="QMF118" s="63"/>
      <c r="QMG118" s="63"/>
      <c r="QMH118" s="63"/>
      <c r="QMI118" s="63"/>
      <c r="QMJ118" s="63"/>
      <c r="QMK118" s="63"/>
      <c r="QML118" s="63"/>
      <c r="QMM118" s="63"/>
      <c r="QMN118" s="63"/>
      <c r="QMO118" s="63"/>
      <c r="QMP118" s="63"/>
      <c r="QMQ118" s="63"/>
      <c r="QMR118" s="63"/>
      <c r="QMS118" s="63"/>
      <c r="QMT118" s="63"/>
      <c r="QMU118" s="63"/>
      <c r="QMV118" s="63"/>
      <c r="QMW118" s="63"/>
      <c r="QMX118" s="63"/>
      <c r="QMY118" s="63"/>
      <c r="QMZ118" s="63"/>
      <c r="QNA118" s="63"/>
      <c r="QNB118" s="63"/>
      <c r="QNC118" s="63"/>
      <c r="QND118" s="63"/>
      <c r="QNE118" s="63"/>
      <c r="QNF118" s="63"/>
      <c r="QNG118" s="63"/>
      <c r="QNH118" s="63"/>
      <c r="QNI118" s="63"/>
      <c r="QNJ118" s="63"/>
      <c r="QNK118" s="63"/>
      <c r="QNL118" s="63"/>
      <c r="QNM118" s="63"/>
      <c r="QNN118" s="63"/>
      <c r="QNO118" s="63"/>
      <c r="QNP118" s="63"/>
      <c r="QNQ118" s="63"/>
      <c r="QNR118" s="63"/>
      <c r="QNS118" s="63"/>
      <c r="QNT118" s="63"/>
      <c r="QNU118" s="63"/>
      <c r="QNV118" s="63"/>
      <c r="QNW118" s="63"/>
      <c r="QNX118" s="63"/>
      <c r="QNY118" s="63"/>
      <c r="QNZ118" s="63"/>
      <c r="QOA118" s="63"/>
      <c r="QOB118" s="63"/>
      <c r="QOC118" s="63"/>
      <c r="QOD118" s="63"/>
      <c r="QOE118" s="63"/>
      <c r="QOF118" s="63"/>
      <c r="QOG118" s="63"/>
      <c r="QOH118" s="63"/>
      <c r="QOI118" s="63"/>
      <c r="QOJ118" s="63"/>
      <c r="QOK118" s="63"/>
      <c r="QOL118" s="63"/>
      <c r="QOM118" s="63"/>
      <c r="QON118" s="63"/>
      <c r="QOO118" s="63"/>
      <c r="QOP118" s="63"/>
      <c r="QOQ118" s="63"/>
      <c r="QOR118" s="63"/>
      <c r="QOS118" s="63"/>
      <c r="QOT118" s="63"/>
      <c r="QOU118" s="63"/>
      <c r="QOV118" s="63"/>
      <c r="QOW118" s="63"/>
      <c r="QOX118" s="63"/>
      <c r="QOY118" s="63"/>
      <c r="QOZ118" s="63"/>
      <c r="QPA118" s="63"/>
      <c r="QPB118" s="63"/>
      <c r="QPC118" s="63"/>
      <c r="QPD118" s="63"/>
      <c r="QPE118" s="63"/>
      <c r="QPF118" s="63"/>
      <c r="QPG118" s="63"/>
      <c r="QPH118" s="63"/>
      <c r="QPI118" s="63"/>
      <c r="QPJ118" s="63"/>
      <c r="QPK118" s="63"/>
      <c r="QPL118" s="63"/>
      <c r="QPM118" s="63"/>
      <c r="QPN118" s="63"/>
      <c r="QPO118" s="63"/>
      <c r="QPP118" s="63"/>
      <c r="QPQ118" s="63"/>
      <c r="QPR118" s="63"/>
      <c r="QPS118" s="63"/>
      <c r="QPT118" s="63"/>
      <c r="QPU118" s="63"/>
      <c r="QPV118" s="63"/>
      <c r="QPW118" s="63"/>
      <c r="QPX118" s="63"/>
      <c r="QPY118" s="63"/>
      <c r="QPZ118" s="63"/>
      <c r="QQA118" s="63"/>
      <c r="QQB118" s="63"/>
      <c r="QQC118" s="63"/>
      <c r="QQD118" s="63"/>
      <c r="QQE118" s="63"/>
      <c r="QQF118" s="63"/>
      <c r="QQG118" s="63"/>
      <c r="QQH118" s="63"/>
      <c r="QQI118" s="63"/>
      <c r="QQJ118" s="63"/>
      <c r="QQK118" s="63"/>
      <c r="QQL118" s="63"/>
      <c r="QQM118" s="63"/>
      <c r="QQN118" s="63"/>
      <c r="QQO118" s="63"/>
      <c r="QQP118" s="63"/>
      <c r="QQQ118" s="63"/>
      <c r="QQR118" s="63"/>
      <c r="QQS118" s="63"/>
      <c r="QQT118" s="63"/>
      <c r="QQU118" s="63"/>
      <c r="QQV118" s="63"/>
      <c r="QQW118" s="63"/>
      <c r="QQX118" s="63"/>
      <c r="QQY118" s="63"/>
      <c r="QQZ118" s="63"/>
      <c r="QRA118" s="63"/>
      <c r="QRB118" s="63"/>
      <c r="QRC118" s="63"/>
      <c r="QRD118" s="63"/>
      <c r="QRE118" s="63"/>
      <c r="QRF118" s="63"/>
      <c r="QRG118" s="63"/>
      <c r="QRH118" s="63"/>
      <c r="QRI118" s="63"/>
      <c r="QRJ118" s="63"/>
      <c r="QRK118" s="63"/>
      <c r="QRL118" s="63"/>
      <c r="QRM118" s="63"/>
      <c r="QRN118" s="63"/>
      <c r="QRO118" s="63"/>
      <c r="QRP118" s="63"/>
      <c r="QRQ118" s="63"/>
      <c r="QRR118" s="63"/>
      <c r="QRS118" s="63"/>
      <c r="QRT118" s="63"/>
      <c r="QRU118" s="63"/>
      <c r="QRV118" s="63"/>
      <c r="QRW118" s="63"/>
      <c r="QRX118" s="63"/>
      <c r="QRY118" s="63"/>
      <c r="QRZ118" s="63"/>
      <c r="QSA118" s="63"/>
      <c r="QSB118" s="63"/>
      <c r="QSC118" s="63"/>
      <c r="QSD118" s="63"/>
      <c r="QSE118" s="63"/>
      <c r="QSF118" s="63"/>
      <c r="QSG118" s="63"/>
      <c r="QSH118" s="63"/>
      <c r="QSI118" s="63"/>
      <c r="QSJ118" s="63"/>
      <c r="QSK118" s="63"/>
      <c r="QSL118" s="63"/>
      <c r="QSM118" s="63"/>
      <c r="QSN118" s="63"/>
      <c r="QSO118" s="63"/>
      <c r="QSP118" s="63"/>
      <c r="QSQ118" s="63"/>
      <c r="QSR118" s="63"/>
      <c r="QSS118" s="63"/>
      <c r="QST118" s="63"/>
      <c r="QSU118" s="63"/>
      <c r="QSV118" s="63"/>
      <c r="QSW118" s="63"/>
      <c r="QSX118" s="63"/>
      <c r="QSY118" s="63"/>
      <c r="QSZ118" s="63"/>
      <c r="QTA118" s="63"/>
      <c r="QTB118" s="63"/>
      <c r="QTC118" s="63"/>
      <c r="QTD118" s="63"/>
      <c r="QTE118" s="63"/>
      <c r="QTF118" s="63"/>
      <c r="QTG118" s="63"/>
      <c r="QTH118" s="63"/>
      <c r="QTI118" s="63"/>
      <c r="QTJ118" s="63"/>
      <c r="QTK118" s="63"/>
      <c r="QTL118" s="63"/>
      <c r="QTM118" s="63"/>
      <c r="QTN118" s="63"/>
      <c r="QTO118" s="63"/>
      <c r="QTP118" s="63"/>
      <c r="QTQ118" s="63"/>
      <c r="QTR118" s="63"/>
      <c r="QTS118" s="63"/>
      <c r="QTT118" s="63"/>
      <c r="QTU118" s="63"/>
      <c r="QTV118" s="63"/>
      <c r="QTW118" s="63"/>
      <c r="QTX118" s="63"/>
      <c r="QTY118" s="63"/>
      <c r="QTZ118" s="63"/>
      <c r="QUA118" s="63"/>
      <c r="QUB118" s="63"/>
      <c r="QUC118" s="63"/>
      <c r="QUD118" s="63"/>
      <c r="QUE118" s="63"/>
      <c r="QUF118" s="63"/>
      <c r="QUG118" s="63"/>
      <c r="QUH118" s="63"/>
      <c r="QUI118" s="63"/>
      <c r="QUJ118" s="63"/>
      <c r="QUK118" s="63"/>
      <c r="QUL118" s="63"/>
      <c r="QUM118" s="63"/>
      <c r="QUN118" s="63"/>
      <c r="QUO118" s="63"/>
      <c r="QUP118" s="63"/>
      <c r="QUQ118" s="63"/>
      <c r="QUR118" s="63"/>
      <c r="QUS118" s="63"/>
      <c r="QUT118" s="63"/>
      <c r="QUU118" s="63"/>
      <c r="QUV118" s="63"/>
      <c r="QUW118" s="63"/>
      <c r="QUX118" s="63"/>
      <c r="QUY118" s="63"/>
      <c r="QUZ118" s="63"/>
      <c r="QVA118" s="63"/>
      <c r="QVB118" s="63"/>
      <c r="QVC118" s="63"/>
      <c r="QVD118" s="63"/>
      <c r="QVE118" s="63"/>
      <c r="QVF118" s="63"/>
      <c r="QVG118" s="63"/>
      <c r="QVH118" s="63"/>
      <c r="QVI118" s="63"/>
      <c r="QVJ118" s="63"/>
      <c r="QVK118" s="63"/>
      <c r="QVL118" s="63"/>
      <c r="QVM118" s="63"/>
      <c r="QVN118" s="63"/>
      <c r="QVO118" s="63"/>
      <c r="QVP118" s="63"/>
      <c r="QVQ118" s="63"/>
      <c r="QVR118" s="63"/>
      <c r="QVS118" s="63"/>
      <c r="QVT118" s="63"/>
      <c r="QVU118" s="63"/>
      <c r="QVV118" s="63"/>
      <c r="QVW118" s="63"/>
      <c r="QVX118" s="63"/>
      <c r="QVY118" s="63"/>
      <c r="QVZ118" s="63"/>
      <c r="QWA118" s="63"/>
      <c r="QWB118" s="63"/>
      <c r="QWC118" s="63"/>
      <c r="QWD118" s="63"/>
      <c r="QWE118" s="63"/>
      <c r="QWF118" s="63"/>
      <c r="QWG118" s="63"/>
      <c r="QWH118" s="63"/>
      <c r="QWI118" s="63"/>
      <c r="QWJ118" s="63"/>
      <c r="QWK118" s="63"/>
      <c r="QWL118" s="63"/>
      <c r="QWM118" s="63"/>
      <c r="QWN118" s="63"/>
      <c r="QWO118" s="63"/>
      <c r="QWP118" s="63"/>
      <c r="QWQ118" s="63"/>
      <c r="QWR118" s="63"/>
      <c r="QWS118" s="63"/>
      <c r="QWT118" s="63"/>
      <c r="QWU118" s="63"/>
      <c r="QWV118" s="63"/>
      <c r="QWW118" s="63"/>
      <c r="QWX118" s="63"/>
      <c r="QWY118" s="63"/>
      <c r="QWZ118" s="63"/>
      <c r="QXA118" s="63"/>
      <c r="QXB118" s="63"/>
      <c r="QXC118" s="63"/>
      <c r="QXD118" s="63"/>
      <c r="QXE118" s="63"/>
      <c r="QXF118" s="63"/>
      <c r="QXG118" s="63"/>
      <c r="QXH118" s="63"/>
      <c r="QXI118" s="63"/>
      <c r="QXJ118" s="63"/>
      <c r="QXK118" s="63"/>
      <c r="QXL118" s="63"/>
      <c r="QXM118" s="63"/>
      <c r="QXN118" s="63"/>
      <c r="QXO118" s="63"/>
      <c r="QXP118" s="63"/>
      <c r="QXQ118" s="63"/>
      <c r="QXR118" s="63"/>
      <c r="QXS118" s="63"/>
      <c r="QXT118" s="63"/>
      <c r="QXU118" s="63"/>
      <c r="QXV118" s="63"/>
      <c r="QXW118" s="63"/>
      <c r="QXX118" s="63"/>
      <c r="QXY118" s="63"/>
      <c r="QXZ118" s="63"/>
      <c r="QYA118" s="63"/>
      <c r="QYB118" s="63"/>
      <c r="QYC118" s="63"/>
      <c r="QYD118" s="63"/>
      <c r="QYE118" s="63"/>
      <c r="QYF118" s="63"/>
      <c r="QYG118" s="63"/>
      <c r="QYH118" s="63"/>
      <c r="QYI118" s="63"/>
      <c r="QYJ118" s="63"/>
      <c r="QYK118" s="63"/>
      <c r="QYL118" s="63"/>
      <c r="QYM118" s="63"/>
      <c r="QYN118" s="63"/>
      <c r="QYO118" s="63"/>
      <c r="QYP118" s="63"/>
      <c r="QYQ118" s="63"/>
      <c r="QYR118" s="63"/>
      <c r="QYS118" s="63"/>
      <c r="QYT118" s="63"/>
      <c r="QYU118" s="63"/>
      <c r="QYV118" s="63"/>
      <c r="QYW118" s="63"/>
      <c r="QYX118" s="63"/>
      <c r="QYY118" s="63"/>
      <c r="QYZ118" s="63"/>
      <c r="QZA118" s="63"/>
      <c r="QZB118" s="63"/>
      <c r="QZC118" s="63"/>
      <c r="QZD118" s="63"/>
      <c r="QZE118" s="63"/>
      <c r="QZF118" s="63"/>
      <c r="QZG118" s="63"/>
      <c r="QZH118" s="63"/>
      <c r="QZI118" s="63"/>
      <c r="QZJ118" s="63"/>
      <c r="QZK118" s="63"/>
      <c r="QZL118" s="63"/>
      <c r="QZM118" s="63"/>
      <c r="QZN118" s="63"/>
      <c r="QZO118" s="63"/>
      <c r="QZP118" s="63"/>
      <c r="QZQ118" s="63"/>
      <c r="QZR118" s="63"/>
      <c r="QZS118" s="63"/>
      <c r="QZT118" s="63"/>
      <c r="QZU118" s="63"/>
      <c r="QZV118" s="63"/>
      <c r="QZW118" s="63"/>
      <c r="QZX118" s="63"/>
      <c r="QZY118" s="63"/>
      <c r="QZZ118" s="63"/>
      <c r="RAA118" s="63"/>
      <c r="RAB118" s="63"/>
      <c r="RAC118" s="63"/>
      <c r="RAD118" s="63"/>
      <c r="RAE118" s="63"/>
      <c r="RAF118" s="63"/>
      <c r="RAG118" s="63"/>
      <c r="RAH118" s="63"/>
      <c r="RAI118" s="63"/>
      <c r="RAJ118" s="63"/>
      <c r="RAK118" s="63"/>
      <c r="RAL118" s="63"/>
      <c r="RAM118" s="63"/>
      <c r="RAN118" s="63"/>
      <c r="RAO118" s="63"/>
      <c r="RAP118" s="63"/>
      <c r="RAQ118" s="63"/>
      <c r="RAR118" s="63"/>
      <c r="RAS118" s="63"/>
      <c r="RAT118" s="63"/>
      <c r="RAU118" s="63"/>
      <c r="RAV118" s="63"/>
      <c r="RAW118" s="63"/>
      <c r="RAX118" s="63"/>
      <c r="RAY118" s="63"/>
      <c r="RAZ118" s="63"/>
      <c r="RBA118" s="63"/>
      <c r="RBB118" s="63"/>
      <c r="RBC118" s="63"/>
      <c r="RBD118" s="63"/>
      <c r="RBE118" s="63"/>
      <c r="RBF118" s="63"/>
      <c r="RBG118" s="63"/>
      <c r="RBH118" s="63"/>
      <c r="RBI118" s="63"/>
      <c r="RBJ118" s="63"/>
      <c r="RBK118" s="63"/>
      <c r="RBL118" s="63"/>
      <c r="RBM118" s="63"/>
      <c r="RBN118" s="63"/>
      <c r="RBO118" s="63"/>
      <c r="RBP118" s="63"/>
      <c r="RBQ118" s="63"/>
      <c r="RBR118" s="63"/>
      <c r="RBS118" s="63"/>
      <c r="RBT118" s="63"/>
      <c r="RBU118" s="63"/>
      <c r="RBV118" s="63"/>
      <c r="RBW118" s="63"/>
      <c r="RBX118" s="63"/>
      <c r="RBY118" s="63"/>
      <c r="RBZ118" s="63"/>
      <c r="RCA118" s="63"/>
      <c r="RCB118" s="63"/>
      <c r="RCC118" s="63"/>
      <c r="RCD118" s="63"/>
      <c r="RCE118" s="63"/>
      <c r="RCF118" s="63"/>
      <c r="RCG118" s="63"/>
      <c r="RCH118" s="63"/>
      <c r="RCI118" s="63"/>
      <c r="RCJ118" s="63"/>
      <c r="RCK118" s="63"/>
      <c r="RCL118" s="63"/>
      <c r="RCM118" s="63"/>
      <c r="RCN118" s="63"/>
      <c r="RCO118" s="63"/>
      <c r="RCP118" s="63"/>
      <c r="RCQ118" s="63"/>
      <c r="RCR118" s="63"/>
      <c r="RCS118" s="63"/>
      <c r="RCT118" s="63"/>
      <c r="RCU118" s="63"/>
      <c r="RCV118" s="63"/>
      <c r="RCW118" s="63"/>
      <c r="RCX118" s="63"/>
      <c r="RCY118" s="63"/>
      <c r="RCZ118" s="63"/>
      <c r="RDA118" s="63"/>
      <c r="RDB118" s="63"/>
      <c r="RDC118" s="63"/>
      <c r="RDD118" s="63"/>
      <c r="RDE118" s="63"/>
      <c r="RDF118" s="63"/>
      <c r="RDG118" s="63"/>
      <c r="RDH118" s="63"/>
      <c r="RDI118" s="63"/>
      <c r="RDJ118" s="63"/>
      <c r="RDK118" s="63"/>
      <c r="RDL118" s="63"/>
      <c r="RDM118" s="63"/>
      <c r="RDN118" s="63"/>
      <c r="RDO118" s="63"/>
      <c r="RDP118" s="63"/>
      <c r="RDQ118" s="63"/>
      <c r="RDR118" s="63"/>
      <c r="RDS118" s="63"/>
      <c r="RDT118" s="63"/>
      <c r="RDU118" s="63"/>
      <c r="RDV118" s="63"/>
      <c r="RDW118" s="63"/>
      <c r="RDX118" s="63"/>
      <c r="RDY118" s="63"/>
      <c r="RDZ118" s="63"/>
      <c r="REA118" s="63"/>
      <c r="REB118" s="63"/>
      <c r="REC118" s="63"/>
      <c r="RED118" s="63"/>
      <c r="REE118" s="63"/>
      <c r="REF118" s="63"/>
      <c r="REG118" s="63"/>
      <c r="REH118" s="63"/>
      <c r="REI118" s="63"/>
      <c r="REJ118" s="63"/>
      <c r="REK118" s="63"/>
      <c r="REL118" s="63"/>
      <c r="REM118" s="63"/>
      <c r="REN118" s="63"/>
      <c r="REO118" s="63"/>
      <c r="REP118" s="63"/>
      <c r="REQ118" s="63"/>
      <c r="RER118" s="63"/>
      <c r="RES118" s="63"/>
      <c r="RET118" s="63"/>
      <c r="REU118" s="63"/>
      <c r="REV118" s="63"/>
      <c r="REW118" s="63"/>
      <c r="REX118" s="63"/>
      <c r="REY118" s="63"/>
      <c r="REZ118" s="63"/>
      <c r="RFA118" s="63"/>
      <c r="RFB118" s="63"/>
      <c r="RFC118" s="63"/>
      <c r="RFD118" s="63"/>
      <c r="RFE118" s="63"/>
      <c r="RFF118" s="63"/>
      <c r="RFG118" s="63"/>
      <c r="RFH118" s="63"/>
      <c r="RFI118" s="63"/>
      <c r="RFJ118" s="63"/>
      <c r="RFK118" s="63"/>
      <c r="RFL118" s="63"/>
      <c r="RFM118" s="63"/>
      <c r="RFN118" s="63"/>
      <c r="RFO118" s="63"/>
      <c r="RFP118" s="63"/>
      <c r="RFQ118" s="63"/>
      <c r="RFR118" s="63"/>
      <c r="RFS118" s="63"/>
      <c r="RFT118" s="63"/>
      <c r="RFU118" s="63"/>
      <c r="RFV118" s="63"/>
      <c r="RFW118" s="63"/>
      <c r="RFX118" s="63"/>
      <c r="RFY118" s="63"/>
      <c r="RFZ118" s="63"/>
      <c r="RGA118" s="63"/>
      <c r="RGB118" s="63"/>
      <c r="RGC118" s="63"/>
      <c r="RGD118" s="63"/>
      <c r="RGE118" s="63"/>
      <c r="RGF118" s="63"/>
      <c r="RGG118" s="63"/>
      <c r="RGH118" s="63"/>
      <c r="RGI118" s="63"/>
      <c r="RGJ118" s="63"/>
      <c r="RGK118" s="63"/>
      <c r="RGL118" s="63"/>
      <c r="RGM118" s="63"/>
      <c r="RGN118" s="63"/>
      <c r="RGO118" s="63"/>
      <c r="RGP118" s="63"/>
      <c r="RGQ118" s="63"/>
      <c r="RGR118" s="63"/>
      <c r="RGS118" s="63"/>
      <c r="RGT118" s="63"/>
      <c r="RGU118" s="63"/>
      <c r="RGV118" s="63"/>
      <c r="RGW118" s="63"/>
      <c r="RGX118" s="63"/>
      <c r="RGY118" s="63"/>
      <c r="RGZ118" s="63"/>
      <c r="RHA118" s="63"/>
      <c r="RHB118" s="63"/>
      <c r="RHC118" s="63"/>
      <c r="RHD118" s="63"/>
      <c r="RHE118" s="63"/>
      <c r="RHF118" s="63"/>
      <c r="RHG118" s="63"/>
      <c r="RHH118" s="63"/>
      <c r="RHI118" s="63"/>
      <c r="RHJ118" s="63"/>
      <c r="RHK118" s="63"/>
      <c r="RHL118" s="63"/>
      <c r="RHM118" s="63"/>
      <c r="RHN118" s="63"/>
      <c r="RHO118" s="63"/>
      <c r="RHP118" s="63"/>
      <c r="RHQ118" s="63"/>
      <c r="RHR118" s="63"/>
      <c r="RHS118" s="63"/>
      <c r="RHT118" s="63"/>
      <c r="RHU118" s="63"/>
      <c r="RHV118" s="63"/>
      <c r="RHW118" s="63"/>
      <c r="RHX118" s="63"/>
      <c r="RHY118" s="63"/>
      <c r="RHZ118" s="63"/>
      <c r="RIA118" s="63"/>
      <c r="RIB118" s="63"/>
      <c r="RIC118" s="63"/>
      <c r="RID118" s="63"/>
      <c r="RIE118" s="63"/>
      <c r="RIF118" s="63"/>
      <c r="RIG118" s="63"/>
      <c r="RIH118" s="63"/>
      <c r="RII118" s="63"/>
      <c r="RIJ118" s="63"/>
      <c r="RIK118" s="63"/>
      <c r="RIL118" s="63"/>
      <c r="RIM118" s="63"/>
      <c r="RIN118" s="63"/>
      <c r="RIO118" s="63"/>
      <c r="RIP118" s="63"/>
      <c r="RIQ118" s="63"/>
      <c r="RIR118" s="63"/>
      <c r="RIS118" s="63"/>
      <c r="RIT118" s="63"/>
      <c r="RIU118" s="63"/>
      <c r="RIV118" s="63"/>
      <c r="RIW118" s="63"/>
      <c r="RIX118" s="63"/>
      <c r="RIY118" s="63"/>
      <c r="RIZ118" s="63"/>
      <c r="RJA118" s="63"/>
      <c r="RJB118" s="63"/>
      <c r="RJC118" s="63"/>
      <c r="RJD118" s="63"/>
      <c r="RJE118" s="63"/>
      <c r="RJF118" s="63"/>
      <c r="RJG118" s="63"/>
      <c r="RJH118" s="63"/>
      <c r="RJI118" s="63"/>
      <c r="RJJ118" s="63"/>
      <c r="RJK118" s="63"/>
      <c r="RJL118" s="63"/>
      <c r="RJM118" s="63"/>
      <c r="RJN118" s="63"/>
      <c r="RJO118" s="63"/>
      <c r="RJP118" s="63"/>
      <c r="RJQ118" s="63"/>
      <c r="RJR118" s="63"/>
      <c r="RJS118" s="63"/>
      <c r="RJT118" s="63"/>
      <c r="RJU118" s="63"/>
      <c r="RJV118" s="63"/>
      <c r="RJW118" s="63"/>
      <c r="RJX118" s="63"/>
      <c r="RJY118" s="63"/>
      <c r="RJZ118" s="63"/>
      <c r="RKA118" s="63"/>
      <c r="RKB118" s="63"/>
      <c r="RKC118" s="63"/>
      <c r="RKD118" s="63"/>
      <c r="RKE118" s="63"/>
      <c r="RKF118" s="63"/>
      <c r="RKG118" s="63"/>
      <c r="RKH118" s="63"/>
      <c r="RKI118" s="63"/>
      <c r="RKJ118" s="63"/>
      <c r="RKK118" s="63"/>
      <c r="RKL118" s="63"/>
      <c r="RKM118" s="63"/>
      <c r="RKN118" s="63"/>
      <c r="RKO118" s="63"/>
      <c r="RKP118" s="63"/>
      <c r="RKQ118" s="63"/>
      <c r="RKR118" s="63"/>
      <c r="RKS118" s="63"/>
      <c r="RKT118" s="63"/>
      <c r="RKU118" s="63"/>
      <c r="RKV118" s="63"/>
      <c r="RKW118" s="63"/>
      <c r="RKX118" s="63"/>
      <c r="RKY118" s="63"/>
      <c r="RKZ118" s="63"/>
      <c r="RLA118" s="63"/>
      <c r="RLB118" s="63"/>
      <c r="RLC118" s="63"/>
      <c r="RLD118" s="63"/>
      <c r="RLE118" s="63"/>
      <c r="RLF118" s="63"/>
      <c r="RLG118" s="63"/>
      <c r="RLH118" s="63"/>
      <c r="RLI118" s="63"/>
      <c r="RLJ118" s="63"/>
      <c r="RLK118" s="63"/>
      <c r="RLL118" s="63"/>
      <c r="RLM118" s="63"/>
      <c r="RLN118" s="63"/>
      <c r="RLO118" s="63"/>
      <c r="RLP118" s="63"/>
      <c r="RLQ118" s="63"/>
      <c r="RLR118" s="63"/>
      <c r="RLS118" s="63"/>
      <c r="RLT118" s="63"/>
      <c r="RLU118" s="63"/>
      <c r="RLV118" s="63"/>
      <c r="RLW118" s="63"/>
      <c r="RLX118" s="63"/>
      <c r="RLY118" s="63"/>
      <c r="RLZ118" s="63"/>
      <c r="RMA118" s="63"/>
      <c r="RMB118" s="63"/>
      <c r="RMC118" s="63"/>
      <c r="RMD118" s="63"/>
      <c r="RME118" s="63"/>
      <c r="RMF118" s="63"/>
      <c r="RMG118" s="63"/>
      <c r="RMH118" s="63"/>
      <c r="RMI118" s="63"/>
      <c r="RMJ118" s="63"/>
      <c r="RMK118" s="63"/>
      <c r="RML118" s="63"/>
      <c r="RMM118" s="63"/>
      <c r="RMN118" s="63"/>
      <c r="RMO118" s="63"/>
      <c r="RMP118" s="63"/>
      <c r="RMQ118" s="63"/>
      <c r="RMR118" s="63"/>
      <c r="RMS118" s="63"/>
      <c r="RMT118" s="63"/>
      <c r="RMU118" s="63"/>
      <c r="RMV118" s="63"/>
      <c r="RMW118" s="63"/>
      <c r="RMX118" s="63"/>
      <c r="RMY118" s="63"/>
      <c r="RMZ118" s="63"/>
      <c r="RNA118" s="63"/>
      <c r="RNB118" s="63"/>
      <c r="RNC118" s="63"/>
      <c r="RND118" s="63"/>
      <c r="RNE118" s="63"/>
      <c r="RNF118" s="63"/>
      <c r="RNG118" s="63"/>
      <c r="RNH118" s="63"/>
      <c r="RNI118" s="63"/>
      <c r="RNJ118" s="63"/>
      <c r="RNK118" s="63"/>
      <c r="RNL118" s="63"/>
      <c r="RNM118" s="63"/>
      <c r="RNN118" s="63"/>
      <c r="RNO118" s="63"/>
      <c r="RNP118" s="63"/>
      <c r="RNQ118" s="63"/>
      <c r="RNR118" s="63"/>
      <c r="RNS118" s="63"/>
      <c r="RNT118" s="63"/>
      <c r="RNU118" s="63"/>
      <c r="RNV118" s="63"/>
      <c r="RNW118" s="63"/>
      <c r="RNX118" s="63"/>
      <c r="RNY118" s="63"/>
      <c r="RNZ118" s="63"/>
      <c r="ROA118" s="63"/>
      <c r="ROB118" s="63"/>
      <c r="ROC118" s="63"/>
      <c r="ROD118" s="63"/>
      <c r="ROE118" s="63"/>
      <c r="ROF118" s="63"/>
      <c r="ROG118" s="63"/>
      <c r="ROH118" s="63"/>
      <c r="ROI118" s="63"/>
      <c r="ROJ118" s="63"/>
      <c r="ROK118" s="63"/>
      <c r="ROL118" s="63"/>
      <c r="ROM118" s="63"/>
      <c r="RON118" s="63"/>
      <c r="ROO118" s="63"/>
      <c r="ROP118" s="63"/>
      <c r="ROQ118" s="63"/>
      <c r="ROR118" s="63"/>
      <c r="ROS118" s="63"/>
      <c r="ROT118" s="63"/>
      <c r="ROU118" s="63"/>
      <c r="ROV118" s="63"/>
      <c r="ROW118" s="63"/>
      <c r="ROX118" s="63"/>
      <c r="ROY118" s="63"/>
      <c r="ROZ118" s="63"/>
      <c r="RPA118" s="63"/>
      <c r="RPB118" s="63"/>
      <c r="RPC118" s="63"/>
      <c r="RPD118" s="63"/>
      <c r="RPE118" s="63"/>
      <c r="RPF118" s="63"/>
      <c r="RPG118" s="63"/>
      <c r="RPH118" s="63"/>
      <c r="RPI118" s="63"/>
      <c r="RPJ118" s="63"/>
      <c r="RPK118" s="63"/>
      <c r="RPL118" s="63"/>
      <c r="RPM118" s="63"/>
      <c r="RPN118" s="63"/>
      <c r="RPO118" s="63"/>
      <c r="RPP118" s="63"/>
      <c r="RPQ118" s="63"/>
      <c r="RPR118" s="63"/>
      <c r="RPS118" s="63"/>
      <c r="RPT118" s="63"/>
      <c r="RPU118" s="63"/>
      <c r="RPV118" s="63"/>
      <c r="RPW118" s="63"/>
      <c r="RPX118" s="63"/>
      <c r="RPY118" s="63"/>
      <c r="RPZ118" s="63"/>
      <c r="RQA118" s="63"/>
      <c r="RQB118" s="63"/>
      <c r="RQC118" s="63"/>
      <c r="RQD118" s="63"/>
      <c r="RQE118" s="63"/>
      <c r="RQF118" s="63"/>
      <c r="RQG118" s="63"/>
      <c r="RQH118" s="63"/>
      <c r="RQI118" s="63"/>
      <c r="RQJ118" s="63"/>
      <c r="RQK118" s="63"/>
      <c r="RQL118" s="63"/>
      <c r="RQM118" s="63"/>
      <c r="RQN118" s="63"/>
      <c r="RQO118" s="63"/>
      <c r="RQP118" s="63"/>
      <c r="RQQ118" s="63"/>
      <c r="RQR118" s="63"/>
      <c r="RQS118" s="63"/>
      <c r="RQT118" s="63"/>
      <c r="RQU118" s="63"/>
      <c r="RQV118" s="63"/>
      <c r="RQW118" s="63"/>
      <c r="RQX118" s="63"/>
      <c r="RQY118" s="63"/>
      <c r="RQZ118" s="63"/>
      <c r="RRA118" s="63"/>
      <c r="RRB118" s="63"/>
      <c r="RRC118" s="63"/>
      <c r="RRD118" s="63"/>
      <c r="RRE118" s="63"/>
      <c r="RRF118" s="63"/>
      <c r="RRG118" s="63"/>
      <c r="RRH118" s="63"/>
      <c r="RRI118" s="63"/>
      <c r="RRJ118" s="63"/>
      <c r="RRK118" s="63"/>
      <c r="RRL118" s="63"/>
      <c r="RRM118" s="63"/>
      <c r="RRN118" s="63"/>
      <c r="RRO118" s="63"/>
      <c r="RRP118" s="63"/>
      <c r="RRQ118" s="63"/>
      <c r="RRR118" s="63"/>
      <c r="RRS118" s="63"/>
      <c r="RRT118" s="63"/>
      <c r="RRU118" s="63"/>
      <c r="RRV118" s="63"/>
      <c r="RRW118" s="63"/>
      <c r="RRX118" s="63"/>
      <c r="RRY118" s="63"/>
      <c r="RRZ118" s="63"/>
      <c r="RSA118" s="63"/>
      <c r="RSB118" s="63"/>
      <c r="RSC118" s="63"/>
      <c r="RSD118" s="63"/>
      <c r="RSE118" s="63"/>
      <c r="RSF118" s="63"/>
      <c r="RSG118" s="63"/>
      <c r="RSH118" s="63"/>
      <c r="RSI118" s="63"/>
      <c r="RSJ118" s="63"/>
      <c r="RSK118" s="63"/>
      <c r="RSL118" s="63"/>
      <c r="RSM118" s="63"/>
      <c r="RSN118" s="63"/>
      <c r="RSO118" s="63"/>
      <c r="RSP118" s="63"/>
      <c r="RSQ118" s="63"/>
      <c r="RSR118" s="63"/>
      <c r="RSS118" s="63"/>
      <c r="RST118" s="63"/>
      <c r="RSU118" s="63"/>
      <c r="RSV118" s="63"/>
      <c r="RSW118" s="63"/>
      <c r="RSX118" s="63"/>
      <c r="RSY118" s="63"/>
      <c r="RSZ118" s="63"/>
      <c r="RTA118" s="63"/>
      <c r="RTB118" s="63"/>
      <c r="RTC118" s="63"/>
      <c r="RTD118" s="63"/>
      <c r="RTE118" s="63"/>
      <c r="RTF118" s="63"/>
      <c r="RTG118" s="63"/>
      <c r="RTH118" s="63"/>
      <c r="RTI118" s="63"/>
      <c r="RTJ118" s="63"/>
      <c r="RTK118" s="63"/>
      <c r="RTL118" s="63"/>
      <c r="RTM118" s="63"/>
      <c r="RTN118" s="63"/>
      <c r="RTO118" s="63"/>
      <c r="RTP118" s="63"/>
      <c r="RTQ118" s="63"/>
      <c r="RTR118" s="63"/>
      <c r="RTS118" s="63"/>
      <c r="RTT118" s="63"/>
      <c r="RTU118" s="63"/>
      <c r="RTV118" s="63"/>
      <c r="RTW118" s="63"/>
      <c r="RTX118" s="63"/>
      <c r="RTY118" s="63"/>
      <c r="RTZ118" s="63"/>
      <c r="RUA118" s="63"/>
      <c r="RUB118" s="63"/>
      <c r="RUC118" s="63"/>
      <c r="RUD118" s="63"/>
      <c r="RUE118" s="63"/>
      <c r="RUF118" s="63"/>
      <c r="RUG118" s="63"/>
      <c r="RUH118" s="63"/>
      <c r="RUI118" s="63"/>
      <c r="RUJ118" s="63"/>
      <c r="RUK118" s="63"/>
      <c r="RUL118" s="63"/>
      <c r="RUM118" s="63"/>
      <c r="RUN118" s="63"/>
      <c r="RUO118" s="63"/>
      <c r="RUP118" s="63"/>
      <c r="RUQ118" s="63"/>
      <c r="RUR118" s="63"/>
      <c r="RUS118" s="63"/>
      <c r="RUT118" s="63"/>
      <c r="RUU118" s="63"/>
      <c r="RUV118" s="63"/>
      <c r="RUW118" s="63"/>
      <c r="RUX118" s="63"/>
      <c r="RUY118" s="63"/>
      <c r="RUZ118" s="63"/>
      <c r="RVA118" s="63"/>
      <c r="RVB118" s="63"/>
      <c r="RVC118" s="63"/>
      <c r="RVD118" s="63"/>
      <c r="RVE118" s="63"/>
      <c r="RVF118" s="63"/>
      <c r="RVG118" s="63"/>
      <c r="RVH118" s="63"/>
      <c r="RVI118" s="63"/>
      <c r="RVJ118" s="63"/>
      <c r="RVK118" s="63"/>
      <c r="RVL118" s="63"/>
      <c r="RVM118" s="63"/>
      <c r="RVN118" s="63"/>
      <c r="RVO118" s="63"/>
      <c r="RVP118" s="63"/>
      <c r="RVQ118" s="63"/>
      <c r="RVR118" s="63"/>
      <c r="RVS118" s="63"/>
      <c r="RVT118" s="63"/>
      <c r="RVU118" s="63"/>
      <c r="RVV118" s="63"/>
      <c r="RVW118" s="63"/>
      <c r="RVX118" s="63"/>
      <c r="RVY118" s="63"/>
      <c r="RVZ118" s="63"/>
      <c r="RWA118" s="63"/>
      <c r="RWB118" s="63"/>
      <c r="RWC118" s="63"/>
      <c r="RWD118" s="63"/>
      <c r="RWE118" s="63"/>
      <c r="RWF118" s="63"/>
      <c r="RWG118" s="63"/>
      <c r="RWH118" s="63"/>
      <c r="RWI118" s="63"/>
      <c r="RWJ118" s="63"/>
      <c r="RWK118" s="63"/>
      <c r="RWL118" s="63"/>
      <c r="RWM118" s="63"/>
      <c r="RWN118" s="63"/>
      <c r="RWO118" s="63"/>
      <c r="RWP118" s="63"/>
      <c r="RWQ118" s="63"/>
      <c r="RWR118" s="63"/>
      <c r="RWS118" s="63"/>
      <c r="RWT118" s="63"/>
      <c r="RWU118" s="63"/>
      <c r="RWV118" s="63"/>
      <c r="RWW118" s="63"/>
      <c r="RWX118" s="63"/>
      <c r="RWY118" s="63"/>
      <c r="RWZ118" s="63"/>
      <c r="RXA118" s="63"/>
      <c r="RXB118" s="63"/>
      <c r="RXC118" s="63"/>
      <c r="RXD118" s="63"/>
      <c r="RXE118" s="63"/>
      <c r="RXF118" s="63"/>
      <c r="RXG118" s="63"/>
      <c r="RXH118" s="63"/>
      <c r="RXI118" s="63"/>
      <c r="RXJ118" s="63"/>
      <c r="RXK118" s="63"/>
      <c r="RXL118" s="63"/>
      <c r="RXM118" s="63"/>
      <c r="RXN118" s="63"/>
      <c r="RXO118" s="63"/>
      <c r="RXP118" s="63"/>
      <c r="RXQ118" s="63"/>
      <c r="RXR118" s="63"/>
      <c r="RXS118" s="63"/>
      <c r="RXT118" s="63"/>
      <c r="RXU118" s="63"/>
      <c r="RXV118" s="63"/>
      <c r="RXW118" s="63"/>
      <c r="RXX118" s="63"/>
      <c r="RXY118" s="63"/>
      <c r="RXZ118" s="63"/>
      <c r="RYA118" s="63"/>
      <c r="RYB118" s="63"/>
      <c r="RYC118" s="63"/>
      <c r="RYD118" s="63"/>
      <c r="RYE118" s="63"/>
      <c r="RYF118" s="63"/>
      <c r="RYG118" s="63"/>
      <c r="RYH118" s="63"/>
      <c r="RYI118" s="63"/>
      <c r="RYJ118" s="63"/>
      <c r="RYK118" s="63"/>
      <c r="RYL118" s="63"/>
      <c r="RYM118" s="63"/>
      <c r="RYN118" s="63"/>
      <c r="RYO118" s="63"/>
      <c r="RYP118" s="63"/>
      <c r="RYQ118" s="63"/>
      <c r="RYR118" s="63"/>
      <c r="RYS118" s="63"/>
      <c r="RYT118" s="63"/>
      <c r="RYU118" s="63"/>
      <c r="RYV118" s="63"/>
      <c r="RYW118" s="63"/>
      <c r="RYX118" s="63"/>
      <c r="RYY118" s="63"/>
      <c r="RYZ118" s="63"/>
      <c r="RZA118" s="63"/>
      <c r="RZB118" s="63"/>
      <c r="RZC118" s="63"/>
      <c r="RZD118" s="63"/>
      <c r="RZE118" s="63"/>
      <c r="RZF118" s="63"/>
      <c r="RZG118" s="63"/>
      <c r="RZH118" s="63"/>
      <c r="RZI118" s="63"/>
      <c r="RZJ118" s="63"/>
      <c r="RZK118" s="63"/>
      <c r="RZL118" s="63"/>
      <c r="RZM118" s="63"/>
      <c r="RZN118" s="63"/>
      <c r="RZO118" s="63"/>
      <c r="RZP118" s="63"/>
      <c r="RZQ118" s="63"/>
      <c r="RZR118" s="63"/>
      <c r="RZS118" s="63"/>
      <c r="RZT118" s="63"/>
      <c r="RZU118" s="63"/>
      <c r="RZV118" s="63"/>
      <c r="RZW118" s="63"/>
      <c r="RZX118" s="63"/>
      <c r="RZY118" s="63"/>
      <c r="RZZ118" s="63"/>
      <c r="SAA118" s="63"/>
      <c r="SAB118" s="63"/>
      <c r="SAC118" s="63"/>
      <c r="SAD118" s="63"/>
      <c r="SAE118" s="63"/>
      <c r="SAF118" s="63"/>
      <c r="SAG118" s="63"/>
      <c r="SAH118" s="63"/>
      <c r="SAI118" s="63"/>
      <c r="SAJ118" s="63"/>
      <c r="SAK118" s="63"/>
      <c r="SAL118" s="63"/>
      <c r="SAM118" s="63"/>
      <c r="SAN118" s="63"/>
      <c r="SAO118" s="63"/>
      <c r="SAP118" s="63"/>
      <c r="SAQ118" s="63"/>
      <c r="SAR118" s="63"/>
      <c r="SAS118" s="63"/>
      <c r="SAT118" s="63"/>
      <c r="SAU118" s="63"/>
      <c r="SAV118" s="63"/>
      <c r="SAW118" s="63"/>
      <c r="SAX118" s="63"/>
      <c r="SAY118" s="63"/>
      <c r="SAZ118" s="63"/>
      <c r="SBA118" s="63"/>
      <c r="SBB118" s="63"/>
      <c r="SBC118" s="63"/>
      <c r="SBD118" s="63"/>
      <c r="SBE118" s="63"/>
      <c r="SBF118" s="63"/>
      <c r="SBG118" s="63"/>
      <c r="SBH118" s="63"/>
      <c r="SBI118" s="63"/>
      <c r="SBJ118" s="63"/>
      <c r="SBK118" s="63"/>
      <c r="SBL118" s="63"/>
      <c r="SBM118" s="63"/>
      <c r="SBN118" s="63"/>
      <c r="SBO118" s="63"/>
      <c r="SBP118" s="63"/>
      <c r="SBQ118" s="63"/>
      <c r="SBR118" s="63"/>
      <c r="SBS118" s="63"/>
      <c r="SBT118" s="63"/>
      <c r="SBU118" s="63"/>
      <c r="SBV118" s="63"/>
      <c r="SBW118" s="63"/>
      <c r="SBX118" s="63"/>
      <c r="SBY118" s="63"/>
      <c r="SBZ118" s="63"/>
      <c r="SCA118" s="63"/>
      <c r="SCB118" s="63"/>
      <c r="SCC118" s="63"/>
      <c r="SCD118" s="63"/>
      <c r="SCE118" s="63"/>
      <c r="SCF118" s="63"/>
      <c r="SCG118" s="63"/>
      <c r="SCH118" s="63"/>
      <c r="SCI118" s="63"/>
      <c r="SCJ118" s="63"/>
      <c r="SCK118" s="63"/>
      <c r="SCL118" s="63"/>
      <c r="SCM118" s="63"/>
      <c r="SCN118" s="63"/>
      <c r="SCO118" s="63"/>
      <c r="SCP118" s="63"/>
      <c r="SCQ118" s="63"/>
      <c r="SCR118" s="63"/>
      <c r="SCS118" s="63"/>
      <c r="SCT118" s="63"/>
      <c r="SCU118" s="63"/>
      <c r="SCV118" s="63"/>
      <c r="SCW118" s="63"/>
      <c r="SCX118" s="63"/>
      <c r="SCY118" s="63"/>
      <c r="SCZ118" s="63"/>
      <c r="SDA118" s="63"/>
      <c r="SDB118" s="63"/>
      <c r="SDC118" s="63"/>
      <c r="SDD118" s="63"/>
      <c r="SDE118" s="63"/>
      <c r="SDF118" s="63"/>
      <c r="SDG118" s="63"/>
      <c r="SDH118" s="63"/>
      <c r="SDI118" s="63"/>
      <c r="SDJ118" s="63"/>
      <c r="SDK118" s="63"/>
      <c r="SDL118" s="63"/>
      <c r="SDM118" s="63"/>
      <c r="SDN118" s="63"/>
      <c r="SDO118" s="63"/>
      <c r="SDP118" s="63"/>
      <c r="SDQ118" s="63"/>
      <c r="SDR118" s="63"/>
      <c r="SDS118" s="63"/>
      <c r="SDT118" s="63"/>
      <c r="SDU118" s="63"/>
      <c r="SDV118" s="63"/>
      <c r="SDW118" s="63"/>
      <c r="SDX118" s="63"/>
      <c r="SDY118" s="63"/>
      <c r="SDZ118" s="63"/>
      <c r="SEA118" s="63"/>
      <c r="SEB118" s="63"/>
      <c r="SEC118" s="63"/>
      <c r="SED118" s="63"/>
      <c r="SEE118" s="63"/>
      <c r="SEF118" s="63"/>
      <c r="SEG118" s="63"/>
      <c r="SEH118" s="63"/>
      <c r="SEI118" s="63"/>
      <c r="SEJ118" s="63"/>
      <c r="SEK118" s="63"/>
      <c r="SEL118" s="63"/>
      <c r="SEM118" s="63"/>
      <c r="SEN118" s="63"/>
      <c r="SEO118" s="63"/>
      <c r="SEP118" s="63"/>
      <c r="SEQ118" s="63"/>
      <c r="SER118" s="63"/>
      <c r="SES118" s="63"/>
      <c r="SET118" s="63"/>
      <c r="SEU118" s="63"/>
      <c r="SEV118" s="63"/>
      <c r="SEW118" s="63"/>
      <c r="SEX118" s="63"/>
      <c r="SEY118" s="63"/>
      <c r="SEZ118" s="63"/>
      <c r="SFA118" s="63"/>
      <c r="SFB118" s="63"/>
      <c r="SFC118" s="63"/>
      <c r="SFD118" s="63"/>
      <c r="SFE118" s="63"/>
      <c r="SFF118" s="63"/>
      <c r="SFG118" s="63"/>
      <c r="SFH118" s="63"/>
      <c r="SFI118" s="63"/>
      <c r="SFJ118" s="63"/>
      <c r="SFK118" s="63"/>
      <c r="SFL118" s="63"/>
      <c r="SFM118" s="63"/>
      <c r="SFN118" s="63"/>
      <c r="SFO118" s="63"/>
      <c r="SFP118" s="63"/>
      <c r="SFQ118" s="63"/>
      <c r="SFR118" s="63"/>
      <c r="SFS118" s="63"/>
      <c r="SFT118" s="63"/>
      <c r="SFU118" s="63"/>
      <c r="SFV118" s="63"/>
      <c r="SFW118" s="63"/>
      <c r="SFX118" s="63"/>
      <c r="SFY118" s="63"/>
      <c r="SFZ118" s="63"/>
      <c r="SGA118" s="63"/>
      <c r="SGB118" s="63"/>
      <c r="SGC118" s="63"/>
      <c r="SGD118" s="63"/>
      <c r="SGE118" s="63"/>
      <c r="SGF118" s="63"/>
      <c r="SGG118" s="63"/>
      <c r="SGH118" s="63"/>
      <c r="SGI118" s="63"/>
      <c r="SGJ118" s="63"/>
      <c r="SGK118" s="63"/>
      <c r="SGL118" s="63"/>
      <c r="SGM118" s="63"/>
      <c r="SGN118" s="63"/>
      <c r="SGO118" s="63"/>
      <c r="SGP118" s="63"/>
      <c r="SGQ118" s="63"/>
      <c r="SGR118" s="63"/>
      <c r="SGS118" s="63"/>
      <c r="SGT118" s="63"/>
      <c r="SGU118" s="63"/>
      <c r="SGV118" s="63"/>
      <c r="SGW118" s="63"/>
      <c r="SGX118" s="63"/>
      <c r="SGY118" s="63"/>
      <c r="SGZ118" s="63"/>
      <c r="SHA118" s="63"/>
      <c r="SHB118" s="63"/>
      <c r="SHC118" s="63"/>
      <c r="SHD118" s="63"/>
      <c r="SHE118" s="63"/>
      <c r="SHF118" s="63"/>
      <c r="SHG118" s="63"/>
      <c r="SHH118" s="63"/>
      <c r="SHI118" s="63"/>
      <c r="SHJ118" s="63"/>
      <c r="SHK118" s="63"/>
      <c r="SHL118" s="63"/>
      <c r="SHM118" s="63"/>
      <c r="SHN118" s="63"/>
      <c r="SHO118" s="63"/>
      <c r="SHP118" s="63"/>
      <c r="SHQ118" s="63"/>
      <c r="SHR118" s="63"/>
      <c r="SHS118" s="63"/>
      <c r="SHT118" s="63"/>
      <c r="SHU118" s="63"/>
      <c r="SHV118" s="63"/>
      <c r="SHW118" s="63"/>
      <c r="SHX118" s="63"/>
      <c r="SHY118" s="63"/>
      <c r="SHZ118" s="63"/>
      <c r="SIA118" s="63"/>
      <c r="SIB118" s="63"/>
      <c r="SIC118" s="63"/>
      <c r="SID118" s="63"/>
      <c r="SIE118" s="63"/>
      <c r="SIF118" s="63"/>
      <c r="SIG118" s="63"/>
      <c r="SIH118" s="63"/>
      <c r="SII118" s="63"/>
      <c r="SIJ118" s="63"/>
      <c r="SIK118" s="63"/>
      <c r="SIL118" s="63"/>
      <c r="SIM118" s="63"/>
      <c r="SIN118" s="63"/>
      <c r="SIO118" s="63"/>
      <c r="SIP118" s="63"/>
      <c r="SIQ118" s="63"/>
      <c r="SIR118" s="63"/>
      <c r="SIS118" s="63"/>
      <c r="SIT118" s="63"/>
      <c r="SIU118" s="63"/>
      <c r="SIV118" s="63"/>
      <c r="SIW118" s="63"/>
      <c r="SIX118" s="63"/>
      <c r="SIY118" s="63"/>
      <c r="SIZ118" s="63"/>
      <c r="SJA118" s="63"/>
      <c r="SJB118" s="63"/>
      <c r="SJC118" s="63"/>
      <c r="SJD118" s="63"/>
      <c r="SJE118" s="63"/>
      <c r="SJF118" s="63"/>
      <c r="SJG118" s="63"/>
      <c r="SJH118" s="63"/>
      <c r="SJI118" s="63"/>
      <c r="SJJ118" s="63"/>
      <c r="SJK118" s="63"/>
      <c r="SJL118" s="63"/>
      <c r="SJM118" s="63"/>
      <c r="SJN118" s="63"/>
      <c r="SJO118" s="63"/>
      <c r="SJP118" s="63"/>
      <c r="SJQ118" s="63"/>
      <c r="SJR118" s="63"/>
      <c r="SJS118" s="63"/>
      <c r="SJT118" s="63"/>
      <c r="SJU118" s="63"/>
      <c r="SJV118" s="63"/>
      <c r="SJW118" s="63"/>
      <c r="SJX118" s="63"/>
      <c r="SJY118" s="63"/>
      <c r="SJZ118" s="63"/>
      <c r="SKA118" s="63"/>
      <c r="SKB118" s="63"/>
      <c r="SKC118" s="63"/>
      <c r="SKD118" s="63"/>
      <c r="SKE118" s="63"/>
      <c r="SKF118" s="63"/>
      <c r="SKG118" s="63"/>
      <c r="SKH118" s="63"/>
      <c r="SKI118" s="63"/>
      <c r="SKJ118" s="63"/>
      <c r="SKK118" s="63"/>
      <c r="SKL118" s="63"/>
      <c r="SKM118" s="63"/>
      <c r="SKN118" s="63"/>
      <c r="SKO118" s="63"/>
      <c r="SKP118" s="63"/>
      <c r="SKQ118" s="63"/>
      <c r="SKR118" s="63"/>
      <c r="SKS118" s="63"/>
      <c r="SKT118" s="63"/>
      <c r="SKU118" s="63"/>
      <c r="SKV118" s="63"/>
      <c r="SKW118" s="63"/>
      <c r="SKX118" s="63"/>
      <c r="SKY118" s="63"/>
      <c r="SKZ118" s="63"/>
      <c r="SLA118" s="63"/>
      <c r="SLB118" s="63"/>
      <c r="SLC118" s="63"/>
      <c r="SLD118" s="63"/>
      <c r="SLE118" s="63"/>
      <c r="SLF118" s="63"/>
      <c r="SLG118" s="63"/>
      <c r="SLH118" s="63"/>
      <c r="SLI118" s="63"/>
      <c r="SLJ118" s="63"/>
      <c r="SLK118" s="63"/>
      <c r="SLL118" s="63"/>
      <c r="SLM118" s="63"/>
      <c r="SLN118" s="63"/>
      <c r="SLO118" s="63"/>
      <c r="SLP118" s="63"/>
      <c r="SLQ118" s="63"/>
      <c r="SLR118" s="63"/>
      <c r="SLS118" s="63"/>
      <c r="SLT118" s="63"/>
      <c r="SLU118" s="63"/>
      <c r="SLV118" s="63"/>
      <c r="SLW118" s="63"/>
      <c r="SLX118" s="63"/>
      <c r="SLY118" s="63"/>
      <c r="SLZ118" s="63"/>
      <c r="SMA118" s="63"/>
      <c r="SMB118" s="63"/>
      <c r="SMC118" s="63"/>
      <c r="SMD118" s="63"/>
      <c r="SME118" s="63"/>
      <c r="SMF118" s="63"/>
      <c r="SMG118" s="63"/>
      <c r="SMH118" s="63"/>
      <c r="SMI118" s="63"/>
      <c r="SMJ118" s="63"/>
      <c r="SMK118" s="63"/>
      <c r="SML118" s="63"/>
      <c r="SMM118" s="63"/>
      <c r="SMN118" s="63"/>
      <c r="SMO118" s="63"/>
      <c r="SMP118" s="63"/>
      <c r="SMQ118" s="63"/>
      <c r="SMR118" s="63"/>
      <c r="SMS118" s="63"/>
      <c r="SMT118" s="63"/>
      <c r="SMU118" s="63"/>
      <c r="SMV118" s="63"/>
      <c r="SMW118" s="63"/>
      <c r="SMX118" s="63"/>
      <c r="SMY118" s="63"/>
      <c r="SMZ118" s="63"/>
      <c r="SNA118" s="63"/>
      <c r="SNB118" s="63"/>
      <c r="SNC118" s="63"/>
      <c r="SND118" s="63"/>
      <c r="SNE118" s="63"/>
      <c r="SNF118" s="63"/>
      <c r="SNG118" s="63"/>
      <c r="SNH118" s="63"/>
      <c r="SNI118" s="63"/>
      <c r="SNJ118" s="63"/>
      <c r="SNK118" s="63"/>
      <c r="SNL118" s="63"/>
      <c r="SNM118" s="63"/>
      <c r="SNN118" s="63"/>
      <c r="SNO118" s="63"/>
      <c r="SNP118" s="63"/>
      <c r="SNQ118" s="63"/>
      <c r="SNR118" s="63"/>
      <c r="SNS118" s="63"/>
      <c r="SNT118" s="63"/>
      <c r="SNU118" s="63"/>
      <c r="SNV118" s="63"/>
      <c r="SNW118" s="63"/>
      <c r="SNX118" s="63"/>
      <c r="SNY118" s="63"/>
      <c r="SNZ118" s="63"/>
      <c r="SOA118" s="63"/>
      <c r="SOB118" s="63"/>
      <c r="SOC118" s="63"/>
      <c r="SOD118" s="63"/>
      <c r="SOE118" s="63"/>
      <c r="SOF118" s="63"/>
      <c r="SOG118" s="63"/>
      <c r="SOH118" s="63"/>
      <c r="SOI118" s="63"/>
      <c r="SOJ118" s="63"/>
      <c r="SOK118" s="63"/>
      <c r="SOL118" s="63"/>
      <c r="SOM118" s="63"/>
      <c r="SON118" s="63"/>
      <c r="SOO118" s="63"/>
      <c r="SOP118" s="63"/>
      <c r="SOQ118" s="63"/>
      <c r="SOR118" s="63"/>
      <c r="SOS118" s="63"/>
      <c r="SOT118" s="63"/>
      <c r="SOU118" s="63"/>
      <c r="SOV118" s="63"/>
      <c r="SOW118" s="63"/>
      <c r="SOX118" s="63"/>
      <c r="SOY118" s="63"/>
      <c r="SOZ118" s="63"/>
      <c r="SPA118" s="63"/>
      <c r="SPB118" s="63"/>
      <c r="SPC118" s="63"/>
      <c r="SPD118" s="63"/>
      <c r="SPE118" s="63"/>
      <c r="SPF118" s="63"/>
      <c r="SPG118" s="63"/>
      <c r="SPH118" s="63"/>
      <c r="SPI118" s="63"/>
      <c r="SPJ118" s="63"/>
      <c r="SPK118" s="63"/>
      <c r="SPL118" s="63"/>
      <c r="SPM118" s="63"/>
      <c r="SPN118" s="63"/>
      <c r="SPO118" s="63"/>
      <c r="SPP118" s="63"/>
      <c r="SPQ118" s="63"/>
      <c r="SPR118" s="63"/>
      <c r="SPS118" s="63"/>
      <c r="SPT118" s="63"/>
      <c r="SPU118" s="63"/>
      <c r="SPV118" s="63"/>
      <c r="SPW118" s="63"/>
      <c r="SPX118" s="63"/>
      <c r="SPY118" s="63"/>
      <c r="SPZ118" s="63"/>
      <c r="SQA118" s="63"/>
      <c r="SQB118" s="63"/>
      <c r="SQC118" s="63"/>
      <c r="SQD118" s="63"/>
      <c r="SQE118" s="63"/>
      <c r="SQF118" s="63"/>
      <c r="SQG118" s="63"/>
      <c r="SQH118" s="63"/>
      <c r="SQI118" s="63"/>
      <c r="SQJ118" s="63"/>
      <c r="SQK118" s="63"/>
      <c r="SQL118" s="63"/>
      <c r="SQM118" s="63"/>
      <c r="SQN118" s="63"/>
      <c r="SQO118" s="63"/>
      <c r="SQP118" s="63"/>
      <c r="SQQ118" s="63"/>
      <c r="SQR118" s="63"/>
      <c r="SQS118" s="63"/>
      <c r="SQT118" s="63"/>
      <c r="SQU118" s="63"/>
      <c r="SQV118" s="63"/>
      <c r="SQW118" s="63"/>
      <c r="SQX118" s="63"/>
      <c r="SQY118" s="63"/>
      <c r="SQZ118" s="63"/>
      <c r="SRA118" s="63"/>
      <c r="SRB118" s="63"/>
      <c r="SRC118" s="63"/>
      <c r="SRD118" s="63"/>
      <c r="SRE118" s="63"/>
      <c r="SRF118" s="63"/>
      <c r="SRG118" s="63"/>
      <c r="SRH118" s="63"/>
      <c r="SRI118" s="63"/>
      <c r="SRJ118" s="63"/>
      <c r="SRK118" s="63"/>
      <c r="SRL118" s="63"/>
      <c r="SRM118" s="63"/>
      <c r="SRN118" s="63"/>
      <c r="SRO118" s="63"/>
      <c r="SRP118" s="63"/>
      <c r="SRQ118" s="63"/>
      <c r="SRR118" s="63"/>
      <c r="SRS118" s="63"/>
      <c r="SRT118" s="63"/>
      <c r="SRU118" s="63"/>
      <c r="SRV118" s="63"/>
      <c r="SRW118" s="63"/>
      <c r="SRX118" s="63"/>
      <c r="SRY118" s="63"/>
      <c r="SRZ118" s="63"/>
      <c r="SSA118" s="63"/>
      <c r="SSB118" s="63"/>
      <c r="SSC118" s="63"/>
      <c r="SSD118" s="63"/>
      <c r="SSE118" s="63"/>
      <c r="SSF118" s="63"/>
      <c r="SSG118" s="63"/>
      <c r="SSH118" s="63"/>
      <c r="SSI118" s="63"/>
      <c r="SSJ118" s="63"/>
      <c r="SSK118" s="63"/>
      <c r="SSL118" s="63"/>
      <c r="SSM118" s="63"/>
      <c r="SSN118" s="63"/>
      <c r="SSO118" s="63"/>
      <c r="SSP118" s="63"/>
      <c r="SSQ118" s="63"/>
      <c r="SSR118" s="63"/>
      <c r="SSS118" s="63"/>
      <c r="SST118" s="63"/>
      <c r="SSU118" s="63"/>
      <c r="SSV118" s="63"/>
      <c r="SSW118" s="63"/>
      <c r="SSX118" s="63"/>
      <c r="SSY118" s="63"/>
      <c r="SSZ118" s="63"/>
      <c r="STA118" s="63"/>
      <c r="STB118" s="63"/>
      <c r="STC118" s="63"/>
      <c r="STD118" s="63"/>
      <c r="STE118" s="63"/>
      <c r="STF118" s="63"/>
      <c r="STG118" s="63"/>
      <c r="STH118" s="63"/>
      <c r="STI118" s="63"/>
      <c r="STJ118" s="63"/>
      <c r="STK118" s="63"/>
      <c r="STL118" s="63"/>
      <c r="STM118" s="63"/>
      <c r="STN118" s="63"/>
      <c r="STO118" s="63"/>
      <c r="STP118" s="63"/>
      <c r="STQ118" s="63"/>
      <c r="STR118" s="63"/>
      <c r="STS118" s="63"/>
      <c r="STT118" s="63"/>
      <c r="STU118" s="63"/>
      <c r="STV118" s="63"/>
      <c r="STW118" s="63"/>
      <c r="STX118" s="63"/>
      <c r="STY118" s="63"/>
      <c r="STZ118" s="63"/>
      <c r="SUA118" s="63"/>
      <c r="SUB118" s="63"/>
      <c r="SUC118" s="63"/>
      <c r="SUD118" s="63"/>
      <c r="SUE118" s="63"/>
      <c r="SUF118" s="63"/>
      <c r="SUG118" s="63"/>
      <c r="SUH118" s="63"/>
      <c r="SUI118" s="63"/>
      <c r="SUJ118" s="63"/>
      <c r="SUK118" s="63"/>
      <c r="SUL118" s="63"/>
      <c r="SUM118" s="63"/>
      <c r="SUN118" s="63"/>
      <c r="SUO118" s="63"/>
      <c r="SUP118" s="63"/>
      <c r="SUQ118" s="63"/>
      <c r="SUR118" s="63"/>
      <c r="SUS118" s="63"/>
      <c r="SUT118" s="63"/>
      <c r="SUU118" s="63"/>
      <c r="SUV118" s="63"/>
      <c r="SUW118" s="63"/>
      <c r="SUX118" s="63"/>
      <c r="SUY118" s="63"/>
      <c r="SUZ118" s="63"/>
      <c r="SVA118" s="63"/>
      <c r="SVB118" s="63"/>
      <c r="SVC118" s="63"/>
      <c r="SVD118" s="63"/>
      <c r="SVE118" s="63"/>
      <c r="SVF118" s="63"/>
      <c r="SVG118" s="63"/>
      <c r="SVH118" s="63"/>
      <c r="SVI118" s="63"/>
      <c r="SVJ118" s="63"/>
      <c r="SVK118" s="63"/>
      <c r="SVL118" s="63"/>
      <c r="SVM118" s="63"/>
      <c r="SVN118" s="63"/>
      <c r="SVO118" s="63"/>
      <c r="SVP118" s="63"/>
      <c r="SVQ118" s="63"/>
      <c r="SVR118" s="63"/>
      <c r="SVS118" s="63"/>
      <c r="SVT118" s="63"/>
      <c r="SVU118" s="63"/>
      <c r="SVV118" s="63"/>
      <c r="SVW118" s="63"/>
      <c r="SVX118" s="63"/>
      <c r="SVY118" s="63"/>
      <c r="SVZ118" s="63"/>
      <c r="SWA118" s="63"/>
      <c r="SWB118" s="63"/>
      <c r="SWC118" s="63"/>
      <c r="SWD118" s="63"/>
      <c r="SWE118" s="63"/>
      <c r="SWF118" s="63"/>
      <c r="SWG118" s="63"/>
      <c r="SWH118" s="63"/>
      <c r="SWI118" s="63"/>
      <c r="SWJ118" s="63"/>
      <c r="SWK118" s="63"/>
      <c r="SWL118" s="63"/>
      <c r="SWM118" s="63"/>
      <c r="SWN118" s="63"/>
      <c r="SWO118" s="63"/>
      <c r="SWP118" s="63"/>
      <c r="SWQ118" s="63"/>
      <c r="SWR118" s="63"/>
      <c r="SWS118" s="63"/>
      <c r="SWT118" s="63"/>
      <c r="SWU118" s="63"/>
      <c r="SWV118" s="63"/>
      <c r="SWW118" s="63"/>
      <c r="SWX118" s="63"/>
      <c r="SWY118" s="63"/>
      <c r="SWZ118" s="63"/>
      <c r="SXA118" s="63"/>
      <c r="SXB118" s="63"/>
      <c r="SXC118" s="63"/>
      <c r="SXD118" s="63"/>
      <c r="SXE118" s="63"/>
      <c r="SXF118" s="63"/>
      <c r="SXG118" s="63"/>
      <c r="SXH118" s="63"/>
      <c r="SXI118" s="63"/>
      <c r="SXJ118" s="63"/>
      <c r="SXK118" s="63"/>
      <c r="SXL118" s="63"/>
      <c r="SXM118" s="63"/>
      <c r="SXN118" s="63"/>
      <c r="SXO118" s="63"/>
      <c r="SXP118" s="63"/>
      <c r="SXQ118" s="63"/>
      <c r="SXR118" s="63"/>
      <c r="SXS118" s="63"/>
      <c r="SXT118" s="63"/>
      <c r="SXU118" s="63"/>
      <c r="SXV118" s="63"/>
      <c r="SXW118" s="63"/>
      <c r="SXX118" s="63"/>
      <c r="SXY118" s="63"/>
      <c r="SXZ118" s="63"/>
      <c r="SYA118" s="63"/>
      <c r="SYB118" s="63"/>
      <c r="SYC118" s="63"/>
      <c r="SYD118" s="63"/>
      <c r="SYE118" s="63"/>
      <c r="SYF118" s="63"/>
      <c r="SYG118" s="63"/>
      <c r="SYH118" s="63"/>
      <c r="SYI118" s="63"/>
      <c r="SYJ118" s="63"/>
      <c r="SYK118" s="63"/>
      <c r="SYL118" s="63"/>
      <c r="SYM118" s="63"/>
      <c r="SYN118" s="63"/>
      <c r="SYO118" s="63"/>
      <c r="SYP118" s="63"/>
      <c r="SYQ118" s="63"/>
      <c r="SYR118" s="63"/>
      <c r="SYS118" s="63"/>
      <c r="SYT118" s="63"/>
      <c r="SYU118" s="63"/>
      <c r="SYV118" s="63"/>
      <c r="SYW118" s="63"/>
      <c r="SYX118" s="63"/>
      <c r="SYY118" s="63"/>
      <c r="SYZ118" s="63"/>
      <c r="SZA118" s="63"/>
      <c r="SZB118" s="63"/>
      <c r="SZC118" s="63"/>
      <c r="SZD118" s="63"/>
      <c r="SZE118" s="63"/>
      <c r="SZF118" s="63"/>
      <c r="SZG118" s="63"/>
      <c r="SZH118" s="63"/>
      <c r="SZI118" s="63"/>
      <c r="SZJ118" s="63"/>
      <c r="SZK118" s="63"/>
      <c r="SZL118" s="63"/>
      <c r="SZM118" s="63"/>
      <c r="SZN118" s="63"/>
      <c r="SZO118" s="63"/>
      <c r="SZP118" s="63"/>
      <c r="SZQ118" s="63"/>
      <c r="SZR118" s="63"/>
      <c r="SZS118" s="63"/>
      <c r="SZT118" s="63"/>
      <c r="SZU118" s="63"/>
      <c r="SZV118" s="63"/>
      <c r="SZW118" s="63"/>
      <c r="SZX118" s="63"/>
      <c r="SZY118" s="63"/>
      <c r="SZZ118" s="63"/>
      <c r="TAA118" s="63"/>
      <c r="TAB118" s="63"/>
      <c r="TAC118" s="63"/>
      <c r="TAD118" s="63"/>
      <c r="TAE118" s="63"/>
      <c r="TAF118" s="63"/>
      <c r="TAG118" s="63"/>
      <c r="TAH118" s="63"/>
      <c r="TAI118" s="63"/>
      <c r="TAJ118" s="63"/>
      <c r="TAK118" s="63"/>
      <c r="TAL118" s="63"/>
      <c r="TAM118" s="63"/>
      <c r="TAN118" s="63"/>
      <c r="TAO118" s="63"/>
      <c r="TAP118" s="63"/>
      <c r="TAQ118" s="63"/>
      <c r="TAR118" s="63"/>
      <c r="TAS118" s="63"/>
      <c r="TAT118" s="63"/>
      <c r="TAU118" s="63"/>
      <c r="TAV118" s="63"/>
      <c r="TAW118" s="63"/>
      <c r="TAX118" s="63"/>
      <c r="TAY118" s="63"/>
      <c r="TAZ118" s="63"/>
      <c r="TBA118" s="63"/>
      <c r="TBB118" s="63"/>
      <c r="TBC118" s="63"/>
      <c r="TBD118" s="63"/>
      <c r="TBE118" s="63"/>
      <c r="TBF118" s="63"/>
      <c r="TBG118" s="63"/>
      <c r="TBH118" s="63"/>
      <c r="TBI118" s="63"/>
      <c r="TBJ118" s="63"/>
      <c r="TBK118" s="63"/>
      <c r="TBL118" s="63"/>
      <c r="TBM118" s="63"/>
      <c r="TBN118" s="63"/>
      <c r="TBO118" s="63"/>
      <c r="TBP118" s="63"/>
      <c r="TBQ118" s="63"/>
      <c r="TBR118" s="63"/>
      <c r="TBS118" s="63"/>
      <c r="TBT118" s="63"/>
      <c r="TBU118" s="63"/>
      <c r="TBV118" s="63"/>
      <c r="TBW118" s="63"/>
      <c r="TBX118" s="63"/>
      <c r="TBY118" s="63"/>
      <c r="TBZ118" s="63"/>
      <c r="TCA118" s="63"/>
      <c r="TCB118" s="63"/>
      <c r="TCC118" s="63"/>
      <c r="TCD118" s="63"/>
      <c r="TCE118" s="63"/>
      <c r="TCF118" s="63"/>
      <c r="TCG118" s="63"/>
      <c r="TCH118" s="63"/>
      <c r="TCI118" s="63"/>
      <c r="TCJ118" s="63"/>
      <c r="TCK118" s="63"/>
      <c r="TCL118" s="63"/>
      <c r="TCM118" s="63"/>
      <c r="TCN118" s="63"/>
      <c r="TCO118" s="63"/>
      <c r="TCP118" s="63"/>
      <c r="TCQ118" s="63"/>
      <c r="TCR118" s="63"/>
      <c r="TCS118" s="63"/>
      <c r="TCT118" s="63"/>
      <c r="TCU118" s="63"/>
      <c r="TCV118" s="63"/>
      <c r="TCW118" s="63"/>
      <c r="TCX118" s="63"/>
      <c r="TCY118" s="63"/>
      <c r="TCZ118" s="63"/>
      <c r="TDA118" s="63"/>
      <c r="TDB118" s="63"/>
      <c r="TDC118" s="63"/>
      <c r="TDD118" s="63"/>
      <c r="TDE118" s="63"/>
      <c r="TDF118" s="63"/>
      <c r="TDG118" s="63"/>
      <c r="TDH118" s="63"/>
      <c r="TDI118" s="63"/>
      <c r="TDJ118" s="63"/>
      <c r="TDK118" s="63"/>
      <c r="TDL118" s="63"/>
      <c r="TDM118" s="63"/>
      <c r="TDN118" s="63"/>
      <c r="TDO118" s="63"/>
      <c r="TDP118" s="63"/>
      <c r="TDQ118" s="63"/>
      <c r="TDR118" s="63"/>
      <c r="TDS118" s="63"/>
      <c r="TDT118" s="63"/>
      <c r="TDU118" s="63"/>
      <c r="TDV118" s="63"/>
      <c r="TDW118" s="63"/>
      <c r="TDX118" s="63"/>
      <c r="TDY118" s="63"/>
      <c r="TDZ118" s="63"/>
      <c r="TEA118" s="63"/>
      <c r="TEB118" s="63"/>
      <c r="TEC118" s="63"/>
      <c r="TED118" s="63"/>
      <c r="TEE118" s="63"/>
      <c r="TEF118" s="63"/>
      <c r="TEG118" s="63"/>
      <c r="TEH118" s="63"/>
      <c r="TEI118" s="63"/>
      <c r="TEJ118" s="63"/>
      <c r="TEK118" s="63"/>
      <c r="TEL118" s="63"/>
      <c r="TEM118" s="63"/>
      <c r="TEN118" s="63"/>
      <c r="TEO118" s="63"/>
      <c r="TEP118" s="63"/>
      <c r="TEQ118" s="63"/>
      <c r="TER118" s="63"/>
      <c r="TES118" s="63"/>
      <c r="TET118" s="63"/>
      <c r="TEU118" s="63"/>
      <c r="TEV118" s="63"/>
      <c r="TEW118" s="63"/>
      <c r="TEX118" s="63"/>
      <c r="TEY118" s="63"/>
      <c r="TEZ118" s="63"/>
      <c r="TFA118" s="63"/>
      <c r="TFB118" s="63"/>
      <c r="TFC118" s="63"/>
      <c r="TFD118" s="63"/>
      <c r="TFE118" s="63"/>
      <c r="TFF118" s="63"/>
      <c r="TFG118" s="63"/>
      <c r="TFH118" s="63"/>
      <c r="TFI118" s="63"/>
      <c r="TFJ118" s="63"/>
      <c r="TFK118" s="63"/>
      <c r="TFL118" s="63"/>
      <c r="TFM118" s="63"/>
      <c r="TFN118" s="63"/>
      <c r="TFO118" s="63"/>
      <c r="TFP118" s="63"/>
      <c r="TFQ118" s="63"/>
      <c r="TFR118" s="63"/>
      <c r="TFS118" s="63"/>
      <c r="TFT118" s="63"/>
      <c r="TFU118" s="63"/>
      <c r="TFV118" s="63"/>
      <c r="TFW118" s="63"/>
      <c r="TFX118" s="63"/>
      <c r="TFY118" s="63"/>
      <c r="TFZ118" s="63"/>
      <c r="TGA118" s="63"/>
      <c r="TGB118" s="63"/>
      <c r="TGC118" s="63"/>
      <c r="TGD118" s="63"/>
      <c r="TGE118" s="63"/>
      <c r="TGF118" s="63"/>
      <c r="TGG118" s="63"/>
      <c r="TGH118" s="63"/>
      <c r="TGI118" s="63"/>
      <c r="TGJ118" s="63"/>
      <c r="TGK118" s="63"/>
      <c r="TGL118" s="63"/>
      <c r="TGM118" s="63"/>
      <c r="TGN118" s="63"/>
      <c r="TGO118" s="63"/>
      <c r="TGP118" s="63"/>
      <c r="TGQ118" s="63"/>
      <c r="TGR118" s="63"/>
      <c r="TGS118" s="63"/>
      <c r="TGT118" s="63"/>
      <c r="TGU118" s="63"/>
      <c r="TGV118" s="63"/>
      <c r="TGW118" s="63"/>
      <c r="TGX118" s="63"/>
      <c r="TGY118" s="63"/>
      <c r="TGZ118" s="63"/>
      <c r="THA118" s="63"/>
      <c r="THB118" s="63"/>
      <c r="THC118" s="63"/>
      <c r="THD118" s="63"/>
      <c r="THE118" s="63"/>
      <c r="THF118" s="63"/>
      <c r="THG118" s="63"/>
      <c r="THH118" s="63"/>
      <c r="THI118" s="63"/>
      <c r="THJ118" s="63"/>
      <c r="THK118" s="63"/>
      <c r="THL118" s="63"/>
      <c r="THM118" s="63"/>
      <c r="THN118" s="63"/>
      <c r="THO118" s="63"/>
      <c r="THP118" s="63"/>
      <c r="THQ118" s="63"/>
      <c r="THR118" s="63"/>
      <c r="THS118" s="63"/>
      <c r="THT118" s="63"/>
      <c r="THU118" s="63"/>
      <c r="THV118" s="63"/>
      <c r="THW118" s="63"/>
      <c r="THX118" s="63"/>
      <c r="THY118" s="63"/>
      <c r="THZ118" s="63"/>
      <c r="TIA118" s="63"/>
      <c r="TIB118" s="63"/>
      <c r="TIC118" s="63"/>
      <c r="TID118" s="63"/>
      <c r="TIE118" s="63"/>
      <c r="TIF118" s="63"/>
      <c r="TIG118" s="63"/>
      <c r="TIH118" s="63"/>
      <c r="TII118" s="63"/>
      <c r="TIJ118" s="63"/>
      <c r="TIK118" s="63"/>
      <c r="TIL118" s="63"/>
      <c r="TIM118" s="63"/>
      <c r="TIN118" s="63"/>
      <c r="TIO118" s="63"/>
      <c r="TIP118" s="63"/>
      <c r="TIQ118" s="63"/>
      <c r="TIR118" s="63"/>
      <c r="TIS118" s="63"/>
      <c r="TIT118" s="63"/>
      <c r="TIU118" s="63"/>
      <c r="TIV118" s="63"/>
      <c r="TIW118" s="63"/>
      <c r="TIX118" s="63"/>
      <c r="TIY118" s="63"/>
      <c r="TIZ118" s="63"/>
      <c r="TJA118" s="63"/>
      <c r="TJB118" s="63"/>
      <c r="TJC118" s="63"/>
      <c r="TJD118" s="63"/>
      <c r="TJE118" s="63"/>
      <c r="TJF118" s="63"/>
      <c r="TJG118" s="63"/>
      <c r="TJH118" s="63"/>
      <c r="TJI118" s="63"/>
      <c r="TJJ118" s="63"/>
      <c r="TJK118" s="63"/>
      <c r="TJL118" s="63"/>
      <c r="TJM118" s="63"/>
      <c r="TJN118" s="63"/>
      <c r="TJO118" s="63"/>
      <c r="TJP118" s="63"/>
      <c r="TJQ118" s="63"/>
      <c r="TJR118" s="63"/>
      <c r="TJS118" s="63"/>
      <c r="TJT118" s="63"/>
      <c r="TJU118" s="63"/>
      <c r="TJV118" s="63"/>
      <c r="TJW118" s="63"/>
      <c r="TJX118" s="63"/>
      <c r="TJY118" s="63"/>
      <c r="TJZ118" s="63"/>
      <c r="TKA118" s="63"/>
      <c r="TKB118" s="63"/>
      <c r="TKC118" s="63"/>
      <c r="TKD118" s="63"/>
      <c r="TKE118" s="63"/>
      <c r="TKF118" s="63"/>
      <c r="TKG118" s="63"/>
      <c r="TKH118" s="63"/>
      <c r="TKI118" s="63"/>
      <c r="TKJ118" s="63"/>
      <c r="TKK118" s="63"/>
      <c r="TKL118" s="63"/>
      <c r="TKM118" s="63"/>
      <c r="TKN118" s="63"/>
      <c r="TKO118" s="63"/>
      <c r="TKP118" s="63"/>
      <c r="TKQ118" s="63"/>
      <c r="TKR118" s="63"/>
      <c r="TKS118" s="63"/>
      <c r="TKT118" s="63"/>
      <c r="TKU118" s="63"/>
      <c r="TKV118" s="63"/>
      <c r="TKW118" s="63"/>
      <c r="TKX118" s="63"/>
      <c r="TKY118" s="63"/>
      <c r="TKZ118" s="63"/>
      <c r="TLA118" s="63"/>
      <c r="TLB118" s="63"/>
      <c r="TLC118" s="63"/>
      <c r="TLD118" s="63"/>
      <c r="TLE118" s="63"/>
      <c r="TLF118" s="63"/>
      <c r="TLG118" s="63"/>
      <c r="TLH118" s="63"/>
      <c r="TLI118" s="63"/>
      <c r="TLJ118" s="63"/>
      <c r="TLK118" s="63"/>
      <c r="TLL118" s="63"/>
      <c r="TLM118" s="63"/>
      <c r="TLN118" s="63"/>
      <c r="TLO118" s="63"/>
      <c r="TLP118" s="63"/>
      <c r="TLQ118" s="63"/>
      <c r="TLR118" s="63"/>
      <c r="TLS118" s="63"/>
      <c r="TLT118" s="63"/>
      <c r="TLU118" s="63"/>
      <c r="TLV118" s="63"/>
      <c r="TLW118" s="63"/>
      <c r="TLX118" s="63"/>
      <c r="TLY118" s="63"/>
      <c r="TLZ118" s="63"/>
      <c r="TMA118" s="63"/>
      <c r="TMB118" s="63"/>
      <c r="TMC118" s="63"/>
      <c r="TMD118" s="63"/>
      <c r="TME118" s="63"/>
      <c r="TMF118" s="63"/>
      <c r="TMG118" s="63"/>
      <c r="TMH118" s="63"/>
      <c r="TMI118" s="63"/>
      <c r="TMJ118" s="63"/>
      <c r="TMK118" s="63"/>
      <c r="TML118" s="63"/>
      <c r="TMM118" s="63"/>
      <c r="TMN118" s="63"/>
      <c r="TMO118" s="63"/>
      <c r="TMP118" s="63"/>
      <c r="TMQ118" s="63"/>
      <c r="TMR118" s="63"/>
      <c r="TMS118" s="63"/>
      <c r="TMT118" s="63"/>
      <c r="TMU118" s="63"/>
      <c r="TMV118" s="63"/>
      <c r="TMW118" s="63"/>
      <c r="TMX118" s="63"/>
      <c r="TMY118" s="63"/>
      <c r="TMZ118" s="63"/>
      <c r="TNA118" s="63"/>
      <c r="TNB118" s="63"/>
      <c r="TNC118" s="63"/>
      <c r="TND118" s="63"/>
      <c r="TNE118" s="63"/>
      <c r="TNF118" s="63"/>
      <c r="TNG118" s="63"/>
      <c r="TNH118" s="63"/>
      <c r="TNI118" s="63"/>
      <c r="TNJ118" s="63"/>
      <c r="TNK118" s="63"/>
      <c r="TNL118" s="63"/>
      <c r="TNM118" s="63"/>
      <c r="TNN118" s="63"/>
      <c r="TNO118" s="63"/>
      <c r="TNP118" s="63"/>
      <c r="TNQ118" s="63"/>
      <c r="TNR118" s="63"/>
      <c r="TNS118" s="63"/>
      <c r="TNT118" s="63"/>
      <c r="TNU118" s="63"/>
      <c r="TNV118" s="63"/>
      <c r="TNW118" s="63"/>
      <c r="TNX118" s="63"/>
      <c r="TNY118" s="63"/>
      <c r="TNZ118" s="63"/>
      <c r="TOA118" s="63"/>
      <c r="TOB118" s="63"/>
      <c r="TOC118" s="63"/>
      <c r="TOD118" s="63"/>
      <c r="TOE118" s="63"/>
      <c r="TOF118" s="63"/>
      <c r="TOG118" s="63"/>
      <c r="TOH118" s="63"/>
      <c r="TOI118" s="63"/>
      <c r="TOJ118" s="63"/>
      <c r="TOK118" s="63"/>
      <c r="TOL118" s="63"/>
      <c r="TOM118" s="63"/>
      <c r="TON118" s="63"/>
      <c r="TOO118" s="63"/>
      <c r="TOP118" s="63"/>
      <c r="TOQ118" s="63"/>
      <c r="TOR118" s="63"/>
      <c r="TOS118" s="63"/>
      <c r="TOT118" s="63"/>
      <c r="TOU118" s="63"/>
      <c r="TOV118" s="63"/>
      <c r="TOW118" s="63"/>
      <c r="TOX118" s="63"/>
      <c r="TOY118" s="63"/>
      <c r="TOZ118" s="63"/>
      <c r="TPA118" s="63"/>
      <c r="TPB118" s="63"/>
      <c r="TPC118" s="63"/>
      <c r="TPD118" s="63"/>
      <c r="TPE118" s="63"/>
      <c r="TPF118" s="63"/>
      <c r="TPG118" s="63"/>
      <c r="TPH118" s="63"/>
      <c r="TPI118" s="63"/>
      <c r="TPJ118" s="63"/>
      <c r="TPK118" s="63"/>
      <c r="TPL118" s="63"/>
      <c r="TPM118" s="63"/>
      <c r="TPN118" s="63"/>
      <c r="TPO118" s="63"/>
      <c r="TPP118" s="63"/>
      <c r="TPQ118" s="63"/>
      <c r="TPR118" s="63"/>
      <c r="TPS118" s="63"/>
      <c r="TPT118" s="63"/>
      <c r="TPU118" s="63"/>
      <c r="TPV118" s="63"/>
      <c r="TPW118" s="63"/>
      <c r="TPX118" s="63"/>
      <c r="TPY118" s="63"/>
      <c r="TPZ118" s="63"/>
      <c r="TQA118" s="63"/>
      <c r="TQB118" s="63"/>
      <c r="TQC118" s="63"/>
      <c r="TQD118" s="63"/>
      <c r="TQE118" s="63"/>
      <c r="TQF118" s="63"/>
      <c r="TQG118" s="63"/>
      <c r="TQH118" s="63"/>
      <c r="TQI118" s="63"/>
      <c r="TQJ118" s="63"/>
      <c r="TQK118" s="63"/>
      <c r="TQL118" s="63"/>
      <c r="TQM118" s="63"/>
      <c r="TQN118" s="63"/>
      <c r="TQO118" s="63"/>
      <c r="TQP118" s="63"/>
      <c r="TQQ118" s="63"/>
      <c r="TQR118" s="63"/>
      <c r="TQS118" s="63"/>
      <c r="TQT118" s="63"/>
      <c r="TQU118" s="63"/>
      <c r="TQV118" s="63"/>
      <c r="TQW118" s="63"/>
      <c r="TQX118" s="63"/>
      <c r="TQY118" s="63"/>
      <c r="TQZ118" s="63"/>
      <c r="TRA118" s="63"/>
      <c r="TRB118" s="63"/>
      <c r="TRC118" s="63"/>
      <c r="TRD118" s="63"/>
      <c r="TRE118" s="63"/>
      <c r="TRF118" s="63"/>
      <c r="TRG118" s="63"/>
      <c r="TRH118" s="63"/>
      <c r="TRI118" s="63"/>
      <c r="TRJ118" s="63"/>
      <c r="TRK118" s="63"/>
      <c r="TRL118" s="63"/>
      <c r="TRM118" s="63"/>
      <c r="TRN118" s="63"/>
      <c r="TRO118" s="63"/>
      <c r="TRP118" s="63"/>
      <c r="TRQ118" s="63"/>
      <c r="TRR118" s="63"/>
      <c r="TRS118" s="63"/>
      <c r="TRT118" s="63"/>
      <c r="TRU118" s="63"/>
      <c r="TRV118" s="63"/>
      <c r="TRW118" s="63"/>
      <c r="TRX118" s="63"/>
      <c r="TRY118" s="63"/>
      <c r="TRZ118" s="63"/>
      <c r="TSA118" s="63"/>
      <c r="TSB118" s="63"/>
      <c r="TSC118" s="63"/>
      <c r="TSD118" s="63"/>
      <c r="TSE118" s="63"/>
      <c r="TSF118" s="63"/>
      <c r="TSG118" s="63"/>
      <c r="TSH118" s="63"/>
      <c r="TSI118" s="63"/>
      <c r="TSJ118" s="63"/>
      <c r="TSK118" s="63"/>
      <c r="TSL118" s="63"/>
      <c r="TSM118" s="63"/>
      <c r="TSN118" s="63"/>
      <c r="TSO118" s="63"/>
      <c r="TSP118" s="63"/>
      <c r="TSQ118" s="63"/>
      <c r="TSR118" s="63"/>
      <c r="TSS118" s="63"/>
      <c r="TST118" s="63"/>
      <c r="TSU118" s="63"/>
      <c r="TSV118" s="63"/>
      <c r="TSW118" s="63"/>
      <c r="TSX118" s="63"/>
      <c r="TSY118" s="63"/>
      <c r="TSZ118" s="63"/>
      <c r="TTA118" s="63"/>
      <c r="TTB118" s="63"/>
      <c r="TTC118" s="63"/>
      <c r="TTD118" s="63"/>
      <c r="TTE118" s="63"/>
      <c r="TTF118" s="63"/>
      <c r="TTG118" s="63"/>
      <c r="TTH118" s="63"/>
      <c r="TTI118" s="63"/>
      <c r="TTJ118" s="63"/>
      <c r="TTK118" s="63"/>
      <c r="TTL118" s="63"/>
      <c r="TTM118" s="63"/>
      <c r="TTN118" s="63"/>
      <c r="TTO118" s="63"/>
      <c r="TTP118" s="63"/>
      <c r="TTQ118" s="63"/>
      <c r="TTR118" s="63"/>
      <c r="TTS118" s="63"/>
      <c r="TTT118" s="63"/>
      <c r="TTU118" s="63"/>
      <c r="TTV118" s="63"/>
      <c r="TTW118" s="63"/>
      <c r="TTX118" s="63"/>
      <c r="TTY118" s="63"/>
      <c r="TTZ118" s="63"/>
      <c r="TUA118" s="63"/>
      <c r="TUB118" s="63"/>
      <c r="TUC118" s="63"/>
      <c r="TUD118" s="63"/>
      <c r="TUE118" s="63"/>
      <c r="TUF118" s="63"/>
      <c r="TUG118" s="63"/>
      <c r="TUH118" s="63"/>
      <c r="TUI118" s="63"/>
      <c r="TUJ118" s="63"/>
      <c r="TUK118" s="63"/>
      <c r="TUL118" s="63"/>
      <c r="TUM118" s="63"/>
      <c r="TUN118" s="63"/>
      <c r="TUO118" s="63"/>
      <c r="TUP118" s="63"/>
      <c r="TUQ118" s="63"/>
      <c r="TUR118" s="63"/>
      <c r="TUS118" s="63"/>
      <c r="TUT118" s="63"/>
      <c r="TUU118" s="63"/>
      <c r="TUV118" s="63"/>
      <c r="TUW118" s="63"/>
      <c r="TUX118" s="63"/>
      <c r="TUY118" s="63"/>
      <c r="TUZ118" s="63"/>
      <c r="TVA118" s="63"/>
      <c r="TVB118" s="63"/>
      <c r="TVC118" s="63"/>
      <c r="TVD118" s="63"/>
      <c r="TVE118" s="63"/>
      <c r="TVF118" s="63"/>
      <c r="TVG118" s="63"/>
      <c r="TVH118" s="63"/>
      <c r="TVI118" s="63"/>
      <c r="TVJ118" s="63"/>
      <c r="TVK118" s="63"/>
      <c r="TVL118" s="63"/>
      <c r="TVM118" s="63"/>
      <c r="TVN118" s="63"/>
      <c r="TVO118" s="63"/>
      <c r="TVP118" s="63"/>
      <c r="TVQ118" s="63"/>
      <c r="TVR118" s="63"/>
      <c r="TVS118" s="63"/>
      <c r="TVT118" s="63"/>
      <c r="TVU118" s="63"/>
      <c r="TVV118" s="63"/>
      <c r="TVW118" s="63"/>
      <c r="TVX118" s="63"/>
      <c r="TVY118" s="63"/>
      <c r="TVZ118" s="63"/>
      <c r="TWA118" s="63"/>
      <c r="TWB118" s="63"/>
      <c r="TWC118" s="63"/>
      <c r="TWD118" s="63"/>
      <c r="TWE118" s="63"/>
      <c r="TWF118" s="63"/>
      <c r="TWG118" s="63"/>
      <c r="TWH118" s="63"/>
      <c r="TWI118" s="63"/>
      <c r="TWJ118" s="63"/>
      <c r="TWK118" s="63"/>
      <c r="TWL118" s="63"/>
      <c r="TWM118" s="63"/>
      <c r="TWN118" s="63"/>
      <c r="TWO118" s="63"/>
      <c r="TWP118" s="63"/>
      <c r="TWQ118" s="63"/>
      <c r="TWR118" s="63"/>
      <c r="TWS118" s="63"/>
      <c r="TWT118" s="63"/>
      <c r="TWU118" s="63"/>
      <c r="TWV118" s="63"/>
      <c r="TWW118" s="63"/>
      <c r="TWX118" s="63"/>
      <c r="TWY118" s="63"/>
      <c r="TWZ118" s="63"/>
      <c r="TXA118" s="63"/>
      <c r="TXB118" s="63"/>
      <c r="TXC118" s="63"/>
      <c r="TXD118" s="63"/>
      <c r="TXE118" s="63"/>
      <c r="TXF118" s="63"/>
      <c r="TXG118" s="63"/>
      <c r="TXH118" s="63"/>
      <c r="TXI118" s="63"/>
      <c r="TXJ118" s="63"/>
      <c r="TXK118" s="63"/>
      <c r="TXL118" s="63"/>
      <c r="TXM118" s="63"/>
      <c r="TXN118" s="63"/>
      <c r="TXO118" s="63"/>
      <c r="TXP118" s="63"/>
      <c r="TXQ118" s="63"/>
      <c r="TXR118" s="63"/>
      <c r="TXS118" s="63"/>
      <c r="TXT118" s="63"/>
      <c r="TXU118" s="63"/>
      <c r="TXV118" s="63"/>
      <c r="TXW118" s="63"/>
      <c r="TXX118" s="63"/>
      <c r="TXY118" s="63"/>
      <c r="TXZ118" s="63"/>
      <c r="TYA118" s="63"/>
      <c r="TYB118" s="63"/>
      <c r="TYC118" s="63"/>
      <c r="TYD118" s="63"/>
      <c r="TYE118" s="63"/>
      <c r="TYF118" s="63"/>
      <c r="TYG118" s="63"/>
      <c r="TYH118" s="63"/>
      <c r="TYI118" s="63"/>
      <c r="TYJ118" s="63"/>
      <c r="TYK118" s="63"/>
      <c r="TYL118" s="63"/>
      <c r="TYM118" s="63"/>
      <c r="TYN118" s="63"/>
      <c r="TYO118" s="63"/>
      <c r="TYP118" s="63"/>
      <c r="TYQ118" s="63"/>
      <c r="TYR118" s="63"/>
      <c r="TYS118" s="63"/>
      <c r="TYT118" s="63"/>
      <c r="TYU118" s="63"/>
      <c r="TYV118" s="63"/>
      <c r="TYW118" s="63"/>
      <c r="TYX118" s="63"/>
      <c r="TYY118" s="63"/>
      <c r="TYZ118" s="63"/>
      <c r="TZA118" s="63"/>
      <c r="TZB118" s="63"/>
      <c r="TZC118" s="63"/>
      <c r="TZD118" s="63"/>
      <c r="TZE118" s="63"/>
      <c r="TZF118" s="63"/>
      <c r="TZG118" s="63"/>
      <c r="TZH118" s="63"/>
      <c r="TZI118" s="63"/>
      <c r="TZJ118" s="63"/>
      <c r="TZK118" s="63"/>
      <c r="TZL118" s="63"/>
      <c r="TZM118" s="63"/>
      <c r="TZN118" s="63"/>
      <c r="TZO118" s="63"/>
      <c r="TZP118" s="63"/>
      <c r="TZQ118" s="63"/>
      <c r="TZR118" s="63"/>
      <c r="TZS118" s="63"/>
      <c r="TZT118" s="63"/>
      <c r="TZU118" s="63"/>
      <c r="TZV118" s="63"/>
      <c r="TZW118" s="63"/>
      <c r="TZX118" s="63"/>
      <c r="TZY118" s="63"/>
      <c r="TZZ118" s="63"/>
      <c r="UAA118" s="63"/>
      <c r="UAB118" s="63"/>
      <c r="UAC118" s="63"/>
      <c r="UAD118" s="63"/>
      <c r="UAE118" s="63"/>
      <c r="UAF118" s="63"/>
      <c r="UAG118" s="63"/>
      <c r="UAH118" s="63"/>
      <c r="UAI118" s="63"/>
      <c r="UAJ118" s="63"/>
      <c r="UAK118" s="63"/>
      <c r="UAL118" s="63"/>
      <c r="UAM118" s="63"/>
      <c r="UAN118" s="63"/>
      <c r="UAO118" s="63"/>
      <c r="UAP118" s="63"/>
      <c r="UAQ118" s="63"/>
      <c r="UAR118" s="63"/>
      <c r="UAS118" s="63"/>
      <c r="UAT118" s="63"/>
      <c r="UAU118" s="63"/>
      <c r="UAV118" s="63"/>
      <c r="UAW118" s="63"/>
      <c r="UAX118" s="63"/>
      <c r="UAY118" s="63"/>
      <c r="UAZ118" s="63"/>
      <c r="UBA118" s="63"/>
      <c r="UBB118" s="63"/>
      <c r="UBC118" s="63"/>
      <c r="UBD118" s="63"/>
      <c r="UBE118" s="63"/>
      <c r="UBF118" s="63"/>
      <c r="UBG118" s="63"/>
      <c r="UBH118" s="63"/>
      <c r="UBI118" s="63"/>
      <c r="UBJ118" s="63"/>
      <c r="UBK118" s="63"/>
      <c r="UBL118" s="63"/>
      <c r="UBM118" s="63"/>
      <c r="UBN118" s="63"/>
      <c r="UBO118" s="63"/>
      <c r="UBP118" s="63"/>
      <c r="UBQ118" s="63"/>
      <c r="UBR118" s="63"/>
      <c r="UBS118" s="63"/>
      <c r="UBT118" s="63"/>
      <c r="UBU118" s="63"/>
      <c r="UBV118" s="63"/>
      <c r="UBW118" s="63"/>
      <c r="UBX118" s="63"/>
      <c r="UBY118" s="63"/>
      <c r="UBZ118" s="63"/>
      <c r="UCA118" s="63"/>
      <c r="UCB118" s="63"/>
      <c r="UCC118" s="63"/>
      <c r="UCD118" s="63"/>
      <c r="UCE118" s="63"/>
      <c r="UCF118" s="63"/>
      <c r="UCG118" s="63"/>
      <c r="UCH118" s="63"/>
      <c r="UCI118" s="63"/>
      <c r="UCJ118" s="63"/>
      <c r="UCK118" s="63"/>
      <c r="UCL118" s="63"/>
      <c r="UCM118" s="63"/>
      <c r="UCN118" s="63"/>
      <c r="UCO118" s="63"/>
      <c r="UCP118" s="63"/>
      <c r="UCQ118" s="63"/>
      <c r="UCR118" s="63"/>
      <c r="UCS118" s="63"/>
      <c r="UCT118" s="63"/>
      <c r="UCU118" s="63"/>
      <c r="UCV118" s="63"/>
      <c r="UCW118" s="63"/>
      <c r="UCX118" s="63"/>
      <c r="UCY118" s="63"/>
      <c r="UCZ118" s="63"/>
      <c r="UDA118" s="63"/>
      <c r="UDB118" s="63"/>
      <c r="UDC118" s="63"/>
      <c r="UDD118" s="63"/>
      <c r="UDE118" s="63"/>
      <c r="UDF118" s="63"/>
      <c r="UDG118" s="63"/>
      <c r="UDH118" s="63"/>
      <c r="UDI118" s="63"/>
      <c r="UDJ118" s="63"/>
      <c r="UDK118" s="63"/>
      <c r="UDL118" s="63"/>
      <c r="UDM118" s="63"/>
      <c r="UDN118" s="63"/>
      <c r="UDO118" s="63"/>
      <c r="UDP118" s="63"/>
      <c r="UDQ118" s="63"/>
      <c r="UDR118" s="63"/>
      <c r="UDS118" s="63"/>
      <c r="UDT118" s="63"/>
      <c r="UDU118" s="63"/>
      <c r="UDV118" s="63"/>
      <c r="UDW118" s="63"/>
      <c r="UDX118" s="63"/>
      <c r="UDY118" s="63"/>
      <c r="UDZ118" s="63"/>
      <c r="UEA118" s="63"/>
      <c r="UEB118" s="63"/>
      <c r="UEC118" s="63"/>
      <c r="UED118" s="63"/>
      <c r="UEE118" s="63"/>
      <c r="UEF118" s="63"/>
      <c r="UEG118" s="63"/>
      <c r="UEH118" s="63"/>
      <c r="UEI118" s="63"/>
      <c r="UEJ118" s="63"/>
      <c r="UEK118" s="63"/>
      <c r="UEL118" s="63"/>
      <c r="UEM118" s="63"/>
      <c r="UEN118" s="63"/>
      <c r="UEO118" s="63"/>
      <c r="UEP118" s="63"/>
      <c r="UEQ118" s="63"/>
      <c r="UER118" s="63"/>
      <c r="UES118" s="63"/>
      <c r="UET118" s="63"/>
      <c r="UEU118" s="63"/>
      <c r="UEV118" s="63"/>
      <c r="UEW118" s="63"/>
      <c r="UEX118" s="63"/>
      <c r="UEY118" s="63"/>
      <c r="UEZ118" s="63"/>
      <c r="UFA118" s="63"/>
      <c r="UFB118" s="63"/>
      <c r="UFC118" s="63"/>
      <c r="UFD118" s="63"/>
      <c r="UFE118" s="63"/>
      <c r="UFF118" s="63"/>
      <c r="UFG118" s="63"/>
      <c r="UFH118" s="63"/>
      <c r="UFI118" s="63"/>
      <c r="UFJ118" s="63"/>
      <c r="UFK118" s="63"/>
      <c r="UFL118" s="63"/>
      <c r="UFM118" s="63"/>
      <c r="UFN118" s="63"/>
      <c r="UFO118" s="63"/>
      <c r="UFP118" s="63"/>
      <c r="UFQ118" s="63"/>
      <c r="UFR118" s="63"/>
      <c r="UFS118" s="63"/>
      <c r="UFT118" s="63"/>
      <c r="UFU118" s="63"/>
      <c r="UFV118" s="63"/>
      <c r="UFW118" s="63"/>
      <c r="UFX118" s="63"/>
      <c r="UFY118" s="63"/>
      <c r="UFZ118" s="63"/>
      <c r="UGA118" s="63"/>
      <c r="UGB118" s="63"/>
      <c r="UGC118" s="63"/>
      <c r="UGD118" s="63"/>
      <c r="UGE118" s="63"/>
      <c r="UGF118" s="63"/>
      <c r="UGG118" s="63"/>
      <c r="UGH118" s="63"/>
      <c r="UGI118" s="63"/>
      <c r="UGJ118" s="63"/>
      <c r="UGK118" s="63"/>
      <c r="UGL118" s="63"/>
      <c r="UGM118" s="63"/>
      <c r="UGN118" s="63"/>
      <c r="UGO118" s="63"/>
      <c r="UGP118" s="63"/>
      <c r="UGQ118" s="63"/>
      <c r="UGR118" s="63"/>
      <c r="UGS118" s="63"/>
      <c r="UGT118" s="63"/>
      <c r="UGU118" s="63"/>
      <c r="UGV118" s="63"/>
      <c r="UGW118" s="63"/>
      <c r="UGX118" s="63"/>
      <c r="UGY118" s="63"/>
      <c r="UGZ118" s="63"/>
      <c r="UHA118" s="63"/>
      <c r="UHB118" s="63"/>
      <c r="UHC118" s="63"/>
      <c r="UHD118" s="63"/>
      <c r="UHE118" s="63"/>
      <c r="UHF118" s="63"/>
      <c r="UHG118" s="63"/>
      <c r="UHH118" s="63"/>
      <c r="UHI118" s="63"/>
      <c r="UHJ118" s="63"/>
      <c r="UHK118" s="63"/>
      <c r="UHL118" s="63"/>
      <c r="UHM118" s="63"/>
      <c r="UHN118" s="63"/>
      <c r="UHO118" s="63"/>
      <c r="UHP118" s="63"/>
      <c r="UHQ118" s="63"/>
      <c r="UHR118" s="63"/>
      <c r="UHS118" s="63"/>
      <c r="UHT118" s="63"/>
      <c r="UHU118" s="63"/>
      <c r="UHV118" s="63"/>
      <c r="UHW118" s="63"/>
      <c r="UHX118" s="63"/>
      <c r="UHY118" s="63"/>
      <c r="UHZ118" s="63"/>
      <c r="UIA118" s="63"/>
      <c r="UIB118" s="63"/>
      <c r="UIC118" s="63"/>
      <c r="UID118" s="63"/>
      <c r="UIE118" s="63"/>
      <c r="UIF118" s="63"/>
      <c r="UIG118" s="63"/>
      <c r="UIH118" s="63"/>
      <c r="UII118" s="63"/>
      <c r="UIJ118" s="63"/>
      <c r="UIK118" s="63"/>
      <c r="UIL118" s="63"/>
      <c r="UIM118" s="63"/>
      <c r="UIN118" s="63"/>
      <c r="UIO118" s="63"/>
      <c r="UIP118" s="63"/>
      <c r="UIQ118" s="63"/>
      <c r="UIR118" s="63"/>
      <c r="UIS118" s="63"/>
      <c r="UIT118" s="63"/>
      <c r="UIU118" s="63"/>
      <c r="UIV118" s="63"/>
      <c r="UIW118" s="63"/>
      <c r="UIX118" s="63"/>
      <c r="UIY118" s="63"/>
      <c r="UIZ118" s="63"/>
      <c r="UJA118" s="63"/>
      <c r="UJB118" s="63"/>
      <c r="UJC118" s="63"/>
      <c r="UJD118" s="63"/>
      <c r="UJE118" s="63"/>
      <c r="UJF118" s="63"/>
      <c r="UJG118" s="63"/>
      <c r="UJH118" s="63"/>
      <c r="UJI118" s="63"/>
      <c r="UJJ118" s="63"/>
      <c r="UJK118" s="63"/>
      <c r="UJL118" s="63"/>
      <c r="UJM118" s="63"/>
      <c r="UJN118" s="63"/>
      <c r="UJO118" s="63"/>
      <c r="UJP118" s="63"/>
      <c r="UJQ118" s="63"/>
      <c r="UJR118" s="63"/>
      <c r="UJS118" s="63"/>
      <c r="UJT118" s="63"/>
      <c r="UJU118" s="63"/>
      <c r="UJV118" s="63"/>
      <c r="UJW118" s="63"/>
      <c r="UJX118" s="63"/>
      <c r="UJY118" s="63"/>
      <c r="UJZ118" s="63"/>
      <c r="UKA118" s="63"/>
      <c r="UKB118" s="63"/>
      <c r="UKC118" s="63"/>
      <c r="UKD118" s="63"/>
      <c r="UKE118" s="63"/>
      <c r="UKF118" s="63"/>
      <c r="UKG118" s="63"/>
      <c r="UKH118" s="63"/>
      <c r="UKI118" s="63"/>
      <c r="UKJ118" s="63"/>
      <c r="UKK118" s="63"/>
      <c r="UKL118" s="63"/>
      <c r="UKM118" s="63"/>
      <c r="UKN118" s="63"/>
      <c r="UKO118" s="63"/>
      <c r="UKP118" s="63"/>
      <c r="UKQ118" s="63"/>
      <c r="UKR118" s="63"/>
      <c r="UKS118" s="63"/>
      <c r="UKT118" s="63"/>
      <c r="UKU118" s="63"/>
      <c r="UKV118" s="63"/>
      <c r="UKW118" s="63"/>
      <c r="UKX118" s="63"/>
      <c r="UKY118" s="63"/>
      <c r="UKZ118" s="63"/>
      <c r="ULA118" s="63"/>
      <c r="ULB118" s="63"/>
      <c r="ULC118" s="63"/>
      <c r="ULD118" s="63"/>
      <c r="ULE118" s="63"/>
      <c r="ULF118" s="63"/>
      <c r="ULG118" s="63"/>
      <c r="ULH118" s="63"/>
      <c r="ULI118" s="63"/>
      <c r="ULJ118" s="63"/>
      <c r="ULK118" s="63"/>
      <c r="ULL118" s="63"/>
      <c r="ULM118" s="63"/>
      <c r="ULN118" s="63"/>
      <c r="ULO118" s="63"/>
      <c r="ULP118" s="63"/>
      <c r="ULQ118" s="63"/>
      <c r="ULR118" s="63"/>
      <c r="ULS118" s="63"/>
      <c r="ULT118" s="63"/>
      <c r="ULU118" s="63"/>
      <c r="ULV118" s="63"/>
      <c r="ULW118" s="63"/>
      <c r="ULX118" s="63"/>
      <c r="ULY118" s="63"/>
      <c r="ULZ118" s="63"/>
      <c r="UMA118" s="63"/>
      <c r="UMB118" s="63"/>
      <c r="UMC118" s="63"/>
      <c r="UMD118" s="63"/>
      <c r="UME118" s="63"/>
      <c r="UMF118" s="63"/>
      <c r="UMG118" s="63"/>
      <c r="UMH118" s="63"/>
      <c r="UMI118" s="63"/>
      <c r="UMJ118" s="63"/>
      <c r="UMK118" s="63"/>
      <c r="UML118" s="63"/>
      <c r="UMM118" s="63"/>
      <c r="UMN118" s="63"/>
      <c r="UMO118" s="63"/>
      <c r="UMP118" s="63"/>
      <c r="UMQ118" s="63"/>
      <c r="UMR118" s="63"/>
      <c r="UMS118" s="63"/>
      <c r="UMT118" s="63"/>
      <c r="UMU118" s="63"/>
      <c r="UMV118" s="63"/>
      <c r="UMW118" s="63"/>
      <c r="UMX118" s="63"/>
      <c r="UMY118" s="63"/>
      <c r="UMZ118" s="63"/>
      <c r="UNA118" s="63"/>
      <c r="UNB118" s="63"/>
      <c r="UNC118" s="63"/>
      <c r="UND118" s="63"/>
      <c r="UNE118" s="63"/>
      <c r="UNF118" s="63"/>
      <c r="UNG118" s="63"/>
      <c r="UNH118" s="63"/>
      <c r="UNI118" s="63"/>
      <c r="UNJ118" s="63"/>
      <c r="UNK118" s="63"/>
      <c r="UNL118" s="63"/>
      <c r="UNM118" s="63"/>
      <c r="UNN118" s="63"/>
      <c r="UNO118" s="63"/>
      <c r="UNP118" s="63"/>
      <c r="UNQ118" s="63"/>
      <c r="UNR118" s="63"/>
      <c r="UNS118" s="63"/>
      <c r="UNT118" s="63"/>
      <c r="UNU118" s="63"/>
      <c r="UNV118" s="63"/>
      <c r="UNW118" s="63"/>
      <c r="UNX118" s="63"/>
      <c r="UNY118" s="63"/>
      <c r="UNZ118" s="63"/>
      <c r="UOA118" s="63"/>
      <c r="UOB118" s="63"/>
      <c r="UOC118" s="63"/>
      <c r="UOD118" s="63"/>
      <c r="UOE118" s="63"/>
      <c r="UOF118" s="63"/>
      <c r="UOG118" s="63"/>
      <c r="UOH118" s="63"/>
      <c r="UOI118" s="63"/>
      <c r="UOJ118" s="63"/>
      <c r="UOK118" s="63"/>
      <c r="UOL118" s="63"/>
      <c r="UOM118" s="63"/>
      <c r="UON118" s="63"/>
      <c r="UOO118" s="63"/>
      <c r="UOP118" s="63"/>
      <c r="UOQ118" s="63"/>
      <c r="UOR118" s="63"/>
      <c r="UOS118" s="63"/>
      <c r="UOT118" s="63"/>
      <c r="UOU118" s="63"/>
      <c r="UOV118" s="63"/>
      <c r="UOW118" s="63"/>
      <c r="UOX118" s="63"/>
      <c r="UOY118" s="63"/>
      <c r="UOZ118" s="63"/>
      <c r="UPA118" s="63"/>
      <c r="UPB118" s="63"/>
      <c r="UPC118" s="63"/>
      <c r="UPD118" s="63"/>
      <c r="UPE118" s="63"/>
      <c r="UPF118" s="63"/>
      <c r="UPG118" s="63"/>
      <c r="UPH118" s="63"/>
      <c r="UPI118" s="63"/>
      <c r="UPJ118" s="63"/>
      <c r="UPK118" s="63"/>
      <c r="UPL118" s="63"/>
      <c r="UPM118" s="63"/>
      <c r="UPN118" s="63"/>
      <c r="UPO118" s="63"/>
      <c r="UPP118" s="63"/>
      <c r="UPQ118" s="63"/>
      <c r="UPR118" s="63"/>
      <c r="UPS118" s="63"/>
      <c r="UPT118" s="63"/>
      <c r="UPU118" s="63"/>
      <c r="UPV118" s="63"/>
      <c r="UPW118" s="63"/>
      <c r="UPX118" s="63"/>
      <c r="UPY118" s="63"/>
      <c r="UPZ118" s="63"/>
      <c r="UQA118" s="63"/>
      <c r="UQB118" s="63"/>
      <c r="UQC118" s="63"/>
      <c r="UQD118" s="63"/>
      <c r="UQE118" s="63"/>
      <c r="UQF118" s="63"/>
      <c r="UQG118" s="63"/>
      <c r="UQH118" s="63"/>
      <c r="UQI118" s="63"/>
      <c r="UQJ118" s="63"/>
      <c r="UQK118" s="63"/>
      <c r="UQL118" s="63"/>
      <c r="UQM118" s="63"/>
      <c r="UQN118" s="63"/>
      <c r="UQO118" s="63"/>
      <c r="UQP118" s="63"/>
      <c r="UQQ118" s="63"/>
      <c r="UQR118" s="63"/>
      <c r="UQS118" s="63"/>
      <c r="UQT118" s="63"/>
      <c r="UQU118" s="63"/>
      <c r="UQV118" s="63"/>
      <c r="UQW118" s="63"/>
      <c r="UQX118" s="63"/>
      <c r="UQY118" s="63"/>
      <c r="UQZ118" s="63"/>
      <c r="URA118" s="63"/>
      <c r="URB118" s="63"/>
      <c r="URC118" s="63"/>
      <c r="URD118" s="63"/>
      <c r="URE118" s="63"/>
      <c r="URF118" s="63"/>
      <c r="URG118" s="63"/>
      <c r="URH118" s="63"/>
      <c r="URI118" s="63"/>
      <c r="URJ118" s="63"/>
      <c r="URK118" s="63"/>
      <c r="URL118" s="63"/>
      <c r="URM118" s="63"/>
      <c r="URN118" s="63"/>
      <c r="URO118" s="63"/>
      <c r="URP118" s="63"/>
      <c r="URQ118" s="63"/>
      <c r="URR118" s="63"/>
      <c r="URS118" s="63"/>
      <c r="URT118" s="63"/>
      <c r="URU118" s="63"/>
      <c r="URV118" s="63"/>
      <c r="URW118" s="63"/>
      <c r="URX118" s="63"/>
      <c r="URY118" s="63"/>
      <c r="URZ118" s="63"/>
      <c r="USA118" s="63"/>
      <c r="USB118" s="63"/>
      <c r="USC118" s="63"/>
      <c r="USD118" s="63"/>
      <c r="USE118" s="63"/>
      <c r="USF118" s="63"/>
      <c r="USG118" s="63"/>
      <c r="USH118" s="63"/>
      <c r="USI118" s="63"/>
      <c r="USJ118" s="63"/>
      <c r="USK118" s="63"/>
      <c r="USL118" s="63"/>
      <c r="USM118" s="63"/>
      <c r="USN118" s="63"/>
      <c r="USO118" s="63"/>
      <c r="USP118" s="63"/>
      <c r="USQ118" s="63"/>
      <c r="USR118" s="63"/>
      <c r="USS118" s="63"/>
      <c r="UST118" s="63"/>
      <c r="USU118" s="63"/>
      <c r="USV118" s="63"/>
      <c r="USW118" s="63"/>
      <c r="USX118" s="63"/>
      <c r="USY118" s="63"/>
      <c r="USZ118" s="63"/>
      <c r="UTA118" s="63"/>
      <c r="UTB118" s="63"/>
      <c r="UTC118" s="63"/>
      <c r="UTD118" s="63"/>
      <c r="UTE118" s="63"/>
      <c r="UTF118" s="63"/>
      <c r="UTG118" s="63"/>
      <c r="UTH118" s="63"/>
      <c r="UTI118" s="63"/>
      <c r="UTJ118" s="63"/>
      <c r="UTK118" s="63"/>
      <c r="UTL118" s="63"/>
      <c r="UTM118" s="63"/>
      <c r="UTN118" s="63"/>
      <c r="UTO118" s="63"/>
      <c r="UTP118" s="63"/>
      <c r="UTQ118" s="63"/>
      <c r="UTR118" s="63"/>
      <c r="UTS118" s="63"/>
      <c r="UTT118" s="63"/>
      <c r="UTU118" s="63"/>
      <c r="UTV118" s="63"/>
      <c r="UTW118" s="63"/>
      <c r="UTX118" s="63"/>
      <c r="UTY118" s="63"/>
      <c r="UTZ118" s="63"/>
      <c r="UUA118" s="63"/>
      <c r="UUB118" s="63"/>
      <c r="UUC118" s="63"/>
      <c r="UUD118" s="63"/>
      <c r="UUE118" s="63"/>
      <c r="UUF118" s="63"/>
      <c r="UUG118" s="63"/>
      <c r="UUH118" s="63"/>
      <c r="UUI118" s="63"/>
      <c r="UUJ118" s="63"/>
      <c r="UUK118" s="63"/>
      <c r="UUL118" s="63"/>
      <c r="UUM118" s="63"/>
      <c r="UUN118" s="63"/>
      <c r="UUO118" s="63"/>
      <c r="UUP118" s="63"/>
      <c r="UUQ118" s="63"/>
      <c r="UUR118" s="63"/>
      <c r="UUS118" s="63"/>
      <c r="UUT118" s="63"/>
      <c r="UUU118" s="63"/>
      <c r="UUV118" s="63"/>
      <c r="UUW118" s="63"/>
      <c r="UUX118" s="63"/>
      <c r="UUY118" s="63"/>
      <c r="UUZ118" s="63"/>
      <c r="UVA118" s="63"/>
      <c r="UVB118" s="63"/>
      <c r="UVC118" s="63"/>
      <c r="UVD118" s="63"/>
      <c r="UVE118" s="63"/>
      <c r="UVF118" s="63"/>
      <c r="UVG118" s="63"/>
      <c r="UVH118" s="63"/>
      <c r="UVI118" s="63"/>
      <c r="UVJ118" s="63"/>
      <c r="UVK118" s="63"/>
      <c r="UVL118" s="63"/>
      <c r="UVM118" s="63"/>
      <c r="UVN118" s="63"/>
      <c r="UVO118" s="63"/>
      <c r="UVP118" s="63"/>
      <c r="UVQ118" s="63"/>
      <c r="UVR118" s="63"/>
      <c r="UVS118" s="63"/>
      <c r="UVT118" s="63"/>
      <c r="UVU118" s="63"/>
      <c r="UVV118" s="63"/>
      <c r="UVW118" s="63"/>
      <c r="UVX118" s="63"/>
      <c r="UVY118" s="63"/>
      <c r="UVZ118" s="63"/>
      <c r="UWA118" s="63"/>
      <c r="UWB118" s="63"/>
      <c r="UWC118" s="63"/>
      <c r="UWD118" s="63"/>
      <c r="UWE118" s="63"/>
      <c r="UWF118" s="63"/>
      <c r="UWG118" s="63"/>
      <c r="UWH118" s="63"/>
      <c r="UWI118" s="63"/>
      <c r="UWJ118" s="63"/>
      <c r="UWK118" s="63"/>
      <c r="UWL118" s="63"/>
      <c r="UWM118" s="63"/>
      <c r="UWN118" s="63"/>
      <c r="UWO118" s="63"/>
      <c r="UWP118" s="63"/>
      <c r="UWQ118" s="63"/>
      <c r="UWR118" s="63"/>
      <c r="UWS118" s="63"/>
      <c r="UWT118" s="63"/>
      <c r="UWU118" s="63"/>
      <c r="UWV118" s="63"/>
      <c r="UWW118" s="63"/>
      <c r="UWX118" s="63"/>
      <c r="UWY118" s="63"/>
      <c r="UWZ118" s="63"/>
      <c r="UXA118" s="63"/>
      <c r="UXB118" s="63"/>
      <c r="UXC118" s="63"/>
      <c r="UXD118" s="63"/>
      <c r="UXE118" s="63"/>
      <c r="UXF118" s="63"/>
      <c r="UXG118" s="63"/>
      <c r="UXH118" s="63"/>
      <c r="UXI118" s="63"/>
      <c r="UXJ118" s="63"/>
      <c r="UXK118" s="63"/>
      <c r="UXL118" s="63"/>
      <c r="UXM118" s="63"/>
      <c r="UXN118" s="63"/>
      <c r="UXO118" s="63"/>
      <c r="UXP118" s="63"/>
      <c r="UXQ118" s="63"/>
      <c r="UXR118" s="63"/>
      <c r="UXS118" s="63"/>
      <c r="UXT118" s="63"/>
      <c r="UXU118" s="63"/>
      <c r="UXV118" s="63"/>
      <c r="UXW118" s="63"/>
      <c r="UXX118" s="63"/>
      <c r="UXY118" s="63"/>
      <c r="UXZ118" s="63"/>
      <c r="UYA118" s="63"/>
      <c r="UYB118" s="63"/>
      <c r="UYC118" s="63"/>
      <c r="UYD118" s="63"/>
      <c r="UYE118" s="63"/>
      <c r="UYF118" s="63"/>
      <c r="UYG118" s="63"/>
      <c r="UYH118" s="63"/>
      <c r="UYI118" s="63"/>
      <c r="UYJ118" s="63"/>
      <c r="UYK118" s="63"/>
      <c r="UYL118" s="63"/>
      <c r="UYM118" s="63"/>
      <c r="UYN118" s="63"/>
      <c r="UYO118" s="63"/>
      <c r="UYP118" s="63"/>
      <c r="UYQ118" s="63"/>
      <c r="UYR118" s="63"/>
      <c r="UYS118" s="63"/>
      <c r="UYT118" s="63"/>
      <c r="UYU118" s="63"/>
      <c r="UYV118" s="63"/>
      <c r="UYW118" s="63"/>
      <c r="UYX118" s="63"/>
      <c r="UYY118" s="63"/>
      <c r="UYZ118" s="63"/>
      <c r="UZA118" s="63"/>
      <c r="UZB118" s="63"/>
      <c r="UZC118" s="63"/>
      <c r="UZD118" s="63"/>
      <c r="UZE118" s="63"/>
      <c r="UZF118" s="63"/>
      <c r="UZG118" s="63"/>
      <c r="UZH118" s="63"/>
      <c r="UZI118" s="63"/>
      <c r="UZJ118" s="63"/>
      <c r="UZK118" s="63"/>
      <c r="UZL118" s="63"/>
      <c r="UZM118" s="63"/>
      <c r="UZN118" s="63"/>
      <c r="UZO118" s="63"/>
      <c r="UZP118" s="63"/>
      <c r="UZQ118" s="63"/>
      <c r="UZR118" s="63"/>
      <c r="UZS118" s="63"/>
      <c r="UZT118" s="63"/>
      <c r="UZU118" s="63"/>
      <c r="UZV118" s="63"/>
      <c r="UZW118" s="63"/>
      <c r="UZX118" s="63"/>
      <c r="UZY118" s="63"/>
      <c r="UZZ118" s="63"/>
      <c r="VAA118" s="63"/>
      <c r="VAB118" s="63"/>
      <c r="VAC118" s="63"/>
      <c r="VAD118" s="63"/>
      <c r="VAE118" s="63"/>
      <c r="VAF118" s="63"/>
      <c r="VAG118" s="63"/>
      <c r="VAH118" s="63"/>
      <c r="VAI118" s="63"/>
      <c r="VAJ118" s="63"/>
      <c r="VAK118" s="63"/>
      <c r="VAL118" s="63"/>
      <c r="VAM118" s="63"/>
      <c r="VAN118" s="63"/>
      <c r="VAO118" s="63"/>
      <c r="VAP118" s="63"/>
      <c r="VAQ118" s="63"/>
      <c r="VAR118" s="63"/>
      <c r="VAS118" s="63"/>
      <c r="VAT118" s="63"/>
      <c r="VAU118" s="63"/>
      <c r="VAV118" s="63"/>
      <c r="VAW118" s="63"/>
      <c r="VAX118" s="63"/>
      <c r="VAY118" s="63"/>
      <c r="VAZ118" s="63"/>
      <c r="VBA118" s="63"/>
      <c r="VBB118" s="63"/>
      <c r="VBC118" s="63"/>
      <c r="VBD118" s="63"/>
      <c r="VBE118" s="63"/>
      <c r="VBF118" s="63"/>
      <c r="VBG118" s="63"/>
      <c r="VBH118" s="63"/>
      <c r="VBI118" s="63"/>
      <c r="VBJ118" s="63"/>
      <c r="VBK118" s="63"/>
      <c r="VBL118" s="63"/>
      <c r="VBM118" s="63"/>
      <c r="VBN118" s="63"/>
      <c r="VBO118" s="63"/>
      <c r="VBP118" s="63"/>
      <c r="VBQ118" s="63"/>
      <c r="VBR118" s="63"/>
      <c r="VBS118" s="63"/>
      <c r="VBT118" s="63"/>
      <c r="VBU118" s="63"/>
      <c r="VBV118" s="63"/>
      <c r="VBW118" s="63"/>
      <c r="VBX118" s="63"/>
      <c r="VBY118" s="63"/>
      <c r="VBZ118" s="63"/>
      <c r="VCA118" s="63"/>
      <c r="VCB118" s="63"/>
      <c r="VCC118" s="63"/>
      <c r="VCD118" s="63"/>
      <c r="VCE118" s="63"/>
      <c r="VCF118" s="63"/>
      <c r="VCG118" s="63"/>
      <c r="VCH118" s="63"/>
      <c r="VCI118" s="63"/>
      <c r="VCJ118" s="63"/>
      <c r="VCK118" s="63"/>
      <c r="VCL118" s="63"/>
      <c r="VCM118" s="63"/>
      <c r="VCN118" s="63"/>
      <c r="VCO118" s="63"/>
      <c r="VCP118" s="63"/>
      <c r="VCQ118" s="63"/>
      <c r="VCR118" s="63"/>
      <c r="VCS118" s="63"/>
      <c r="VCT118" s="63"/>
      <c r="VCU118" s="63"/>
      <c r="VCV118" s="63"/>
      <c r="VCW118" s="63"/>
      <c r="VCX118" s="63"/>
      <c r="VCY118" s="63"/>
      <c r="VCZ118" s="63"/>
      <c r="VDA118" s="63"/>
      <c r="VDB118" s="63"/>
      <c r="VDC118" s="63"/>
      <c r="VDD118" s="63"/>
      <c r="VDE118" s="63"/>
      <c r="VDF118" s="63"/>
      <c r="VDG118" s="63"/>
      <c r="VDH118" s="63"/>
      <c r="VDI118" s="63"/>
      <c r="VDJ118" s="63"/>
      <c r="VDK118" s="63"/>
      <c r="VDL118" s="63"/>
      <c r="VDM118" s="63"/>
      <c r="VDN118" s="63"/>
      <c r="VDO118" s="63"/>
      <c r="VDP118" s="63"/>
      <c r="VDQ118" s="63"/>
      <c r="VDR118" s="63"/>
      <c r="VDS118" s="63"/>
      <c r="VDT118" s="63"/>
      <c r="VDU118" s="63"/>
      <c r="VDV118" s="63"/>
      <c r="VDW118" s="63"/>
      <c r="VDX118" s="63"/>
      <c r="VDY118" s="63"/>
      <c r="VDZ118" s="63"/>
      <c r="VEA118" s="63"/>
      <c r="VEB118" s="63"/>
      <c r="VEC118" s="63"/>
      <c r="VED118" s="63"/>
      <c r="VEE118" s="63"/>
      <c r="VEF118" s="63"/>
      <c r="VEG118" s="63"/>
      <c r="VEH118" s="63"/>
      <c r="VEI118" s="63"/>
      <c r="VEJ118" s="63"/>
      <c r="VEK118" s="63"/>
      <c r="VEL118" s="63"/>
      <c r="VEM118" s="63"/>
      <c r="VEN118" s="63"/>
      <c r="VEO118" s="63"/>
      <c r="VEP118" s="63"/>
      <c r="VEQ118" s="63"/>
      <c r="VER118" s="63"/>
      <c r="VES118" s="63"/>
      <c r="VET118" s="63"/>
      <c r="VEU118" s="63"/>
      <c r="VEV118" s="63"/>
      <c r="VEW118" s="63"/>
      <c r="VEX118" s="63"/>
      <c r="VEY118" s="63"/>
      <c r="VEZ118" s="63"/>
      <c r="VFA118" s="63"/>
      <c r="VFB118" s="63"/>
      <c r="VFC118" s="63"/>
      <c r="VFD118" s="63"/>
      <c r="VFE118" s="63"/>
      <c r="VFF118" s="63"/>
      <c r="VFG118" s="63"/>
      <c r="VFH118" s="63"/>
      <c r="VFI118" s="63"/>
      <c r="VFJ118" s="63"/>
      <c r="VFK118" s="63"/>
      <c r="VFL118" s="63"/>
      <c r="VFM118" s="63"/>
      <c r="VFN118" s="63"/>
      <c r="VFO118" s="63"/>
      <c r="VFP118" s="63"/>
      <c r="VFQ118" s="63"/>
      <c r="VFR118" s="63"/>
      <c r="VFS118" s="63"/>
      <c r="VFT118" s="63"/>
      <c r="VFU118" s="63"/>
      <c r="VFV118" s="63"/>
      <c r="VFW118" s="63"/>
      <c r="VFX118" s="63"/>
      <c r="VFY118" s="63"/>
      <c r="VFZ118" s="63"/>
      <c r="VGA118" s="63"/>
      <c r="VGB118" s="63"/>
      <c r="VGC118" s="63"/>
      <c r="VGD118" s="63"/>
      <c r="VGE118" s="63"/>
      <c r="VGF118" s="63"/>
      <c r="VGG118" s="63"/>
      <c r="VGH118" s="63"/>
      <c r="VGI118" s="63"/>
      <c r="VGJ118" s="63"/>
      <c r="VGK118" s="63"/>
      <c r="VGL118" s="63"/>
      <c r="VGM118" s="63"/>
      <c r="VGN118" s="63"/>
      <c r="VGO118" s="63"/>
      <c r="VGP118" s="63"/>
      <c r="VGQ118" s="63"/>
      <c r="VGR118" s="63"/>
      <c r="VGS118" s="63"/>
      <c r="VGT118" s="63"/>
      <c r="VGU118" s="63"/>
      <c r="VGV118" s="63"/>
      <c r="VGW118" s="63"/>
      <c r="VGX118" s="63"/>
      <c r="VGY118" s="63"/>
      <c r="VGZ118" s="63"/>
      <c r="VHA118" s="63"/>
      <c r="VHB118" s="63"/>
      <c r="VHC118" s="63"/>
      <c r="VHD118" s="63"/>
      <c r="VHE118" s="63"/>
      <c r="VHF118" s="63"/>
      <c r="VHG118" s="63"/>
      <c r="VHH118" s="63"/>
      <c r="VHI118" s="63"/>
      <c r="VHJ118" s="63"/>
      <c r="VHK118" s="63"/>
      <c r="VHL118" s="63"/>
      <c r="VHM118" s="63"/>
      <c r="VHN118" s="63"/>
      <c r="VHO118" s="63"/>
      <c r="VHP118" s="63"/>
      <c r="VHQ118" s="63"/>
      <c r="VHR118" s="63"/>
      <c r="VHS118" s="63"/>
      <c r="VHT118" s="63"/>
      <c r="VHU118" s="63"/>
      <c r="VHV118" s="63"/>
      <c r="VHW118" s="63"/>
      <c r="VHX118" s="63"/>
      <c r="VHY118" s="63"/>
      <c r="VHZ118" s="63"/>
      <c r="VIA118" s="63"/>
      <c r="VIB118" s="63"/>
      <c r="VIC118" s="63"/>
      <c r="VID118" s="63"/>
      <c r="VIE118" s="63"/>
      <c r="VIF118" s="63"/>
      <c r="VIG118" s="63"/>
      <c r="VIH118" s="63"/>
      <c r="VII118" s="63"/>
      <c r="VIJ118" s="63"/>
      <c r="VIK118" s="63"/>
      <c r="VIL118" s="63"/>
      <c r="VIM118" s="63"/>
      <c r="VIN118" s="63"/>
      <c r="VIO118" s="63"/>
      <c r="VIP118" s="63"/>
      <c r="VIQ118" s="63"/>
      <c r="VIR118" s="63"/>
      <c r="VIS118" s="63"/>
      <c r="VIT118" s="63"/>
      <c r="VIU118" s="63"/>
      <c r="VIV118" s="63"/>
      <c r="VIW118" s="63"/>
      <c r="VIX118" s="63"/>
      <c r="VIY118" s="63"/>
      <c r="VIZ118" s="63"/>
      <c r="VJA118" s="63"/>
      <c r="VJB118" s="63"/>
      <c r="VJC118" s="63"/>
      <c r="VJD118" s="63"/>
      <c r="VJE118" s="63"/>
      <c r="VJF118" s="63"/>
      <c r="VJG118" s="63"/>
      <c r="VJH118" s="63"/>
      <c r="VJI118" s="63"/>
      <c r="VJJ118" s="63"/>
      <c r="VJK118" s="63"/>
      <c r="VJL118" s="63"/>
      <c r="VJM118" s="63"/>
      <c r="VJN118" s="63"/>
      <c r="VJO118" s="63"/>
      <c r="VJP118" s="63"/>
      <c r="VJQ118" s="63"/>
      <c r="VJR118" s="63"/>
      <c r="VJS118" s="63"/>
      <c r="VJT118" s="63"/>
      <c r="VJU118" s="63"/>
      <c r="VJV118" s="63"/>
      <c r="VJW118" s="63"/>
      <c r="VJX118" s="63"/>
      <c r="VJY118" s="63"/>
      <c r="VJZ118" s="63"/>
      <c r="VKA118" s="63"/>
      <c r="VKB118" s="63"/>
      <c r="VKC118" s="63"/>
      <c r="VKD118" s="63"/>
      <c r="VKE118" s="63"/>
      <c r="VKF118" s="63"/>
      <c r="VKG118" s="63"/>
      <c r="VKH118" s="63"/>
      <c r="VKI118" s="63"/>
      <c r="VKJ118" s="63"/>
      <c r="VKK118" s="63"/>
      <c r="VKL118" s="63"/>
      <c r="VKM118" s="63"/>
      <c r="VKN118" s="63"/>
      <c r="VKO118" s="63"/>
      <c r="VKP118" s="63"/>
      <c r="VKQ118" s="63"/>
      <c r="VKR118" s="63"/>
      <c r="VKS118" s="63"/>
      <c r="VKT118" s="63"/>
      <c r="VKU118" s="63"/>
      <c r="VKV118" s="63"/>
      <c r="VKW118" s="63"/>
      <c r="VKX118" s="63"/>
      <c r="VKY118" s="63"/>
      <c r="VKZ118" s="63"/>
      <c r="VLA118" s="63"/>
      <c r="VLB118" s="63"/>
      <c r="VLC118" s="63"/>
      <c r="VLD118" s="63"/>
      <c r="VLE118" s="63"/>
      <c r="VLF118" s="63"/>
      <c r="VLG118" s="63"/>
      <c r="VLH118" s="63"/>
      <c r="VLI118" s="63"/>
      <c r="VLJ118" s="63"/>
      <c r="VLK118" s="63"/>
      <c r="VLL118" s="63"/>
      <c r="VLM118" s="63"/>
      <c r="VLN118" s="63"/>
      <c r="VLO118" s="63"/>
      <c r="VLP118" s="63"/>
      <c r="VLQ118" s="63"/>
      <c r="VLR118" s="63"/>
      <c r="VLS118" s="63"/>
      <c r="VLT118" s="63"/>
      <c r="VLU118" s="63"/>
      <c r="VLV118" s="63"/>
      <c r="VLW118" s="63"/>
      <c r="VLX118" s="63"/>
      <c r="VLY118" s="63"/>
      <c r="VLZ118" s="63"/>
      <c r="VMA118" s="63"/>
      <c r="VMB118" s="63"/>
      <c r="VMC118" s="63"/>
      <c r="VMD118" s="63"/>
      <c r="VME118" s="63"/>
      <c r="VMF118" s="63"/>
      <c r="VMG118" s="63"/>
      <c r="VMH118" s="63"/>
      <c r="VMI118" s="63"/>
      <c r="VMJ118" s="63"/>
      <c r="VMK118" s="63"/>
      <c r="VML118" s="63"/>
      <c r="VMM118" s="63"/>
      <c r="VMN118" s="63"/>
      <c r="VMO118" s="63"/>
      <c r="VMP118" s="63"/>
      <c r="VMQ118" s="63"/>
      <c r="VMR118" s="63"/>
      <c r="VMS118" s="63"/>
      <c r="VMT118" s="63"/>
      <c r="VMU118" s="63"/>
      <c r="VMV118" s="63"/>
      <c r="VMW118" s="63"/>
      <c r="VMX118" s="63"/>
      <c r="VMY118" s="63"/>
      <c r="VMZ118" s="63"/>
      <c r="VNA118" s="63"/>
      <c r="VNB118" s="63"/>
      <c r="VNC118" s="63"/>
      <c r="VND118" s="63"/>
      <c r="VNE118" s="63"/>
      <c r="VNF118" s="63"/>
      <c r="VNG118" s="63"/>
      <c r="VNH118" s="63"/>
      <c r="VNI118" s="63"/>
      <c r="VNJ118" s="63"/>
      <c r="VNK118" s="63"/>
      <c r="VNL118" s="63"/>
      <c r="VNM118" s="63"/>
      <c r="VNN118" s="63"/>
      <c r="VNO118" s="63"/>
      <c r="VNP118" s="63"/>
      <c r="VNQ118" s="63"/>
      <c r="VNR118" s="63"/>
      <c r="VNS118" s="63"/>
      <c r="VNT118" s="63"/>
      <c r="VNU118" s="63"/>
      <c r="VNV118" s="63"/>
      <c r="VNW118" s="63"/>
      <c r="VNX118" s="63"/>
      <c r="VNY118" s="63"/>
      <c r="VNZ118" s="63"/>
      <c r="VOA118" s="63"/>
      <c r="VOB118" s="63"/>
      <c r="VOC118" s="63"/>
      <c r="VOD118" s="63"/>
      <c r="VOE118" s="63"/>
      <c r="VOF118" s="63"/>
      <c r="VOG118" s="63"/>
      <c r="VOH118" s="63"/>
      <c r="VOI118" s="63"/>
      <c r="VOJ118" s="63"/>
      <c r="VOK118" s="63"/>
      <c r="VOL118" s="63"/>
      <c r="VOM118" s="63"/>
      <c r="VON118" s="63"/>
      <c r="VOO118" s="63"/>
      <c r="VOP118" s="63"/>
      <c r="VOQ118" s="63"/>
      <c r="VOR118" s="63"/>
      <c r="VOS118" s="63"/>
      <c r="VOT118" s="63"/>
      <c r="VOU118" s="63"/>
      <c r="VOV118" s="63"/>
      <c r="VOW118" s="63"/>
      <c r="VOX118" s="63"/>
      <c r="VOY118" s="63"/>
      <c r="VOZ118" s="63"/>
      <c r="VPA118" s="63"/>
      <c r="VPB118" s="63"/>
      <c r="VPC118" s="63"/>
      <c r="VPD118" s="63"/>
      <c r="VPE118" s="63"/>
      <c r="VPF118" s="63"/>
      <c r="VPG118" s="63"/>
      <c r="VPH118" s="63"/>
      <c r="VPI118" s="63"/>
      <c r="VPJ118" s="63"/>
      <c r="VPK118" s="63"/>
      <c r="VPL118" s="63"/>
      <c r="VPM118" s="63"/>
      <c r="VPN118" s="63"/>
      <c r="VPO118" s="63"/>
      <c r="VPP118" s="63"/>
      <c r="VPQ118" s="63"/>
      <c r="VPR118" s="63"/>
      <c r="VPS118" s="63"/>
      <c r="VPT118" s="63"/>
      <c r="VPU118" s="63"/>
      <c r="VPV118" s="63"/>
      <c r="VPW118" s="63"/>
      <c r="VPX118" s="63"/>
      <c r="VPY118" s="63"/>
      <c r="VPZ118" s="63"/>
      <c r="VQA118" s="63"/>
      <c r="VQB118" s="63"/>
      <c r="VQC118" s="63"/>
      <c r="VQD118" s="63"/>
      <c r="VQE118" s="63"/>
      <c r="VQF118" s="63"/>
      <c r="VQG118" s="63"/>
      <c r="VQH118" s="63"/>
      <c r="VQI118" s="63"/>
      <c r="VQJ118" s="63"/>
      <c r="VQK118" s="63"/>
      <c r="VQL118" s="63"/>
      <c r="VQM118" s="63"/>
      <c r="VQN118" s="63"/>
      <c r="VQO118" s="63"/>
      <c r="VQP118" s="63"/>
      <c r="VQQ118" s="63"/>
      <c r="VQR118" s="63"/>
      <c r="VQS118" s="63"/>
      <c r="VQT118" s="63"/>
      <c r="VQU118" s="63"/>
      <c r="VQV118" s="63"/>
      <c r="VQW118" s="63"/>
      <c r="VQX118" s="63"/>
      <c r="VQY118" s="63"/>
      <c r="VQZ118" s="63"/>
      <c r="VRA118" s="63"/>
      <c r="VRB118" s="63"/>
      <c r="VRC118" s="63"/>
      <c r="VRD118" s="63"/>
      <c r="VRE118" s="63"/>
      <c r="VRF118" s="63"/>
      <c r="VRG118" s="63"/>
      <c r="VRH118" s="63"/>
      <c r="VRI118" s="63"/>
      <c r="VRJ118" s="63"/>
      <c r="VRK118" s="63"/>
      <c r="VRL118" s="63"/>
      <c r="VRM118" s="63"/>
      <c r="VRN118" s="63"/>
      <c r="VRO118" s="63"/>
      <c r="VRP118" s="63"/>
      <c r="VRQ118" s="63"/>
      <c r="VRR118" s="63"/>
      <c r="VRS118" s="63"/>
      <c r="VRT118" s="63"/>
      <c r="VRU118" s="63"/>
      <c r="VRV118" s="63"/>
      <c r="VRW118" s="63"/>
      <c r="VRX118" s="63"/>
      <c r="VRY118" s="63"/>
      <c r="VRZ118" s="63"/>
      <c r="VSA118" s="63"/>
      <c r="VSB118" s="63"/>
      <c r="VSC118" s="63"/>
      <c r="VSD118" s="63"/>
      <c r="VSE118" s="63"/>
      <c r="VSF118" s="63"/>
      <c r="VSG118" s="63"/>
      <c r="VSH118" s="63"/>
      <c r="VSI118" s="63"/>
      <c r="VSJ118" s="63"/>
      <c r="VSK118" s="63"/>
      <c r="VSL118" s="63"/>
      <c r="VSM118" s="63"/>
      <c r="VSN118" s="63"/>
      <c r="VSO118" s="63"/>
      <c r="VSP118" s="63"/>
      <c r="VSQ118" s="63"/>
      <c r="VSR118" s="63"/>
      <c r="VSS118" s="63"/>
      <c r="VST118" s="63"/>
      <c r="VSU118" s="63"/>
      <c r="VSV118" s="63"/>
      <c r="VSW118" s="63"/>
      <c r="VSX118" s="63"/>
      <c r="VSY118" s="63"/>
      <c r="VSZ118" s="63"/>
      <c r="VTA118" s="63"/>
      <c r="VTB118" s="63"/>
      <c r="VTC118" s="63"/>
      <c r="VTD118" s="63"/>
      <c r="VTE118" s="63"/>
      <c r="VTF118" s="63"/>
      <c r="VTG118" s="63"/>
      <c r="VTH118" s="63"/>
      <c r="VTI118" s="63"/>
      <c r="VTJ118" s="63"/>
      <c r="VTK118" s="63"/>
      <c r="VTL118" s="63"/>
      <c r="VTM118" s="63"/>
      <c r="VTN118" s="63"/>
      <c r="VTO118" s="63"/>
      <c r="VTP118" s="63"/>
      <c r="VTQ118" s="63"/>
      <c r="VTR118" s="63"/>
      <c r="VTS118" s="63"/>
      <c r="VTT118" s="63"/>
      <c r="VTU118" s="63"/>
      <c r="VTV118" s="63"/>
      <c r="VTW118" s="63"/>
      <c r="VTX118" s="63"/>
      <c r="VTY118" s="63"/>
      <c r="VTZ118" s="63"/>
      <c r="VUA118" s="63"/>
      <c r="VUB118" s="63"/>
      <c r="VUC118" s="63"/>
      <c r="VUD118" s="63"/>
      <c r="VUE118" s="63"/>
      <c r="VUF118" s="63"/>
      <c r="VUG118" s="63"/>
      <c r="VUH118" s="63"/>
      <c r="VUI118" s="63"/>
      <c r="VUJ118" s="63"/>
      <c r="VUK118" s="63"/>
      <c r="VUL118" s="63"/>
      <c r="VUM118" s="63"/>
      <c r="VUN118" s="63"/>
      <c r="VUO118" s="63"/>
      <c r="VUP118" s="63"/>
      <c r="VUQ118" s="63"/>
      <c r="VUR118" s="63"/>
      <c r="VUS118" s="63"/>
      <c r="VUT118" s="63"/>
      <c r="VUU118" s="63"/>
      <c r="VUV118" s="63"/>
      <c r="VUW118" s="63"/>
      <c r="VUX118" s="63"/>
      <c r="VUY118" s="63"/>
      <c r="VUZ118" s="63"/>
      <c r="VVA118" s="63"/>
      <c r="VVB118" s="63"/>
      <c r="VVC118" s="63"/>
      <c r="VVD118" s="63"/>
      <c r="VVE118" s="63"/>
      <c r="VVF118" s="63"/>
      <c r="VVG118" s="63"/>
      <c r="VVH118" s="63"/>
      <c r="VVI118" s="63"/>
      <c r="VVJ118" s="63"/>
      <c r="VVK118" s="63"/>
      <c r="VVL118" s="63"/>
      <c r="VVM118" s="63"/>
      <c r="VVN118" s="63"/>
      <c r="VVO118" s="63"/>
      <c r="VVP118" s="63"/>
      <c r="VVQ118" s="63"/>
      <c r="VVR118" s="63"/>
      <c r="VVS118" s="63"/>
      <c r="VVT118" s="63"/>
      <c r="VVU118" s="63"/>
      <c r="VVV118" s="63"/>
      <c r="VVW118" s="63"/>
      <c r="VVX118" s="63"/>
      <c r="VVY118" s="63"/>
      <c r="VVZ118" s="63"/>
      <c r="VWA118" s="63"/>
      <c r="VWB118" s="63"/>
      <c r="VWC118" s="63"/>
      <c r="VWD118" s="63"/>
      <c r="VWE118" s="63"/>
      <c r="VWF118" s="63"/>
      <c r="VWG118" s="63"/>
      <c r="VWH118" s="63"/>
      <c r="VWI118" s="63"/>
      <c r="VWJ118" s="63"/>
      <c r="VWK118" s="63"/>
      <c r="VWL118" s="63"/>
      <c r="VWM118" s="63"/>
      <c r="VWN118" s="63"/>
      <c r="VWO118" s="63"/>
      <c r="VWP118" s="63"/>
      <c r="VWQ118" s="63"/>
      <c r="VWR118" s="63"/>
      <c r="VWS118" s="63"/>
      <c r="VWT118" s="63"/>
      <c r="VWU118" s="63"/>
      <c r="VWV118" s="63"/>
      <c r="VWW118" s="63"/>
      <c r="VWX118" s="63"/>
      <c r="VWY118" s="63"/>
      <c r="VWZ118" s="63"/>
      <c r="VXA118" s="63"/>
      <c r="VXB118" s="63"/>
      <c r="VXC118" s="63"/>
      <c r="VXD118" s="63"/>
      <c r="VXE118" s="63"/>
      <c r="VXF118" s="63"/>
      <c r="VXG118" s="63"/>
      <c r="VXH118" s="63"/>
      <c r="VXI118" s="63"/>
      <c r="VXJ118" s="63"/>
      <c r="VXK118" s="63"/>
      <c r="VXL118" s="63"/>
      <c r="VXM118" s="63"/>
      <c r="VXN118" s="63"/>
      <c r="VXO118" s="63"/>
      <c r="VXP118" s="63"/>
      <c r="VXQ118" s="63"/>
      <c r="VXR118" s="63"/>
      <c r="VXS118" s="63"/>
      <c r="VXT118" s="63"/>
      <c r="VXU118" s="63"/>
      <c r="VXV118" s="63"/>
      <c r="VXW118" s="63"/>
      <c r="VXX118" s="63"/>
      <c r="VXY118" s="63"/>
      <c r="VXZ118" s="63"/>
      <c r="VYA118" s="63"/>
      <c r="VYB118" s="63"/>
      <c r="VYC118" s="63"/>
      <c r="VYD118" s="63"/>
      <c r="VYE118" s="63"/>
      <c r="VYF118" s="63"/>
      <c r="VYG118" s="63"/>
      <c r="VYH118" s="63"/>
      <c r="VYI118" s="63"/>
      <c r="VYJ118" s="63"/>
      <c r="VYK118" s="63"/>
      <c r="VYL118" s="63"/>
      <c r="VYM118" s="63"/>
      <c r="VYN118" s="63"/>
      <c r="VYO118" s="63"/>
      <c r="VYP118" s="63"/>
      <c r="VYQ118" s="63"/>
      <c r="VYR118" s="63"/>
      <c r="VYS118" s="63"/>
      <c r="VYT118" s="63"/>
      <c r="VYU118" s="63"/>
      <c r="VYV118" s="63"/>
      <c r="VYW118" s="63"/>
      <c r="VYX118" s="63"/>
      <c r="VYY118" s="63"/>
      <c r="VYZ118" s="63"/>
      <c r="VZA118" s="63"/>
      <c r="VZB118" s="63"/>
      <c r="VZC118" s="63"/>
      <c r="VZD118" s="63"/>
      <c r="VZE118" s="63"/>
      <c r="VZF118" s="63"/>
      <c r="VZG118" s="63"/>
      <c r="VZH118" s="63"/>
      <c r="VZI118" s="63"/>
      <c r="VZJ118" s="63"/>
      <c r="VZK118" s="63"/>
      <c r="VZL118" s="63"/>
      <c r="VZM118" s="63"/>
      <c r="VZN118" s="63"/>
      <c r="VZO118" s="63"/>
      <c r="VZP118" s="63"/>
      <c r="VZQ118" s="63"/>
      <c r="VZR118" s="63"/>
      <c r="VZS118" s="63"/>
      <c r="VZT118" s="63"/>
      <c r="VZU118" s="63"/>
      <c r="VZV118" s="63"/>
      <c r="VZW118" s="63"/>
      <c r="VZX118" s="63"/>
      <c r="VZY118" s="63"/>
      <c r="VZZ118" s="63"/>
      <c r="WAA118" s="63"/>
      <c r="WAB118" s="63"/>
      <c r="WAC118" s="63"/>
      <c r="WAD118" s="63"/>
      <c r="WAE118" s="63"/>
      <c r="WAF118" s="63"/>
      <c r="WAG118" s="63"/>
      <c r="WAH118" s="63"/>
      <c r="WAI118" s="63"/>
      <c r="WAJ118" s="63"/>
      <c r="WAK118" s="63"/>
      <c r="WAL118" s="63"/>
      <c r="WAM118" s="63"/>
      <c r="WAN118" s="63"/>
      <c r="WAO118" s="63"/>
      <c r="WAP118" s="63"/>
      <c r="WAQ118" s="63"/>
      <c r="WAR118" s="63"/>
      <c r="WAS118" s="63"/>
      <c r="WAT118" s="63"/>
      <c r="WAU118" s="63"/>
      <c r="WAV118" s="63"/>
      <c r="WAW118" s="63"/>
      <c r="WAX118" s="63"/>
      <c r="WAY118" s="63"/>
      <c r="WAZ118" s="63"/>
      <c r="WBA118" s="63"/>
      <c r="WBB118" s="63"/>
      <c r="WBC118" s="63"/>
      <c r="WBD118" s="63"/>
      <c r="WBE118" s="63"/>
      <c r="WBF118" s="63"/>
      <c r="WBG118" s="63"/>
      <c r="WBH118" s="63"/>
      <c r="WBI118" s="63"/>
      <c r="WBJ118" s="63"/>
      <c r="WBK118" s="63"/>
      <c r="WBL118" s="63"/>
      <c r="WBM118" s="63"/>
      <c r="WBN118" s="63"/>
      <c r="WBO118" s="63"/>
      <c r="WBP118" s="63"/>
      <c r="WBQ118" s="63"/>
      <c r="WBR118" s="63"/>
      <c r="WBS118" s="63"/>
      <c r="WBT118" s="63"/>
      <c r="WBU118" s="63"/>
      <c r="WBV118" s="63"/>
      <c r="WBW118" s="63"/>
      <c r="WBX118" s="63"/>
      <c r="WBY118" s="63"/>
      <c r="WBZ118" s="63"/>
      <c r="WCA118" s="63"/>
      <c r="WCB118" s="63"/>
      <c r="WCC118" s="63"/>
      <c r="WCD118" s="63"/>
      <c r="WCE118" s="63"/>
      <c r="WCF118" s="63"/>
      <c r="WCG118" s="63"/>
      <c r="WCH118" s="63"/>
      <c r="WCI118" s="63"/>
      <c r="WCJ118" s="63"/>
      <c r="WCK118" s="63"/>
      <c r="WCL118" s="63"/>
      <c r="WCM118" s="63"/>
      <c r="WCN118" s="63"/>
      <c r="WCO118" s="63"/>
      <c r="WCP118" s="63"/>
      <c r="WCQ118" s="63"/>
      <c r="WCR118" s="63"/>
      <c r="WCS118" s="63"/>
      <c r="WCT118" s="63"/>
      <c r="WCU118" s="63"/>
      <c r="WCV118" s="63"/>
      <c r="WCW118" s="63"/>
      <c r="WCX118" s="63"/>
      <c r="WCY118" s="63"/>
      <c r="WCZ118" s="63"/>
      <c r="WDA118" s="63"/>
      <c r="WDB118" s="63"/>
      <c r="WDC118" s="63"/>
      <c r="WDD118" s="63"/>
      <c r="WDE118" s="63"/>
      <c r="WDF118" s="63"/>
      <c r="WDG118" s="63"/>
      <c r="WDH118" s="63"/>
      <c r="WDI118" s="63"/>
      <c r="WDJ118" s="63"/>
      <c r="WDK118" s="63"/>
      <c r="WDL118" s="63"/>
      <c r="WDM118" s="63"/>
      <c r="WDN118" s="63"/>
      <c r="WDO118" s="63"/>
      <c r="WDP118" s="63"/>
      <c r="WDQ118" s="63"/>
      <c r="WDR118" s="63"/>
      <c r="WDS118" s="63"/>
      <c r="WDT118" s="63"/>
      <c r="WDU118" s="63"/>
      <c r="WDV118" s="63"/>
      <c r="WDW118" s="63"/>
      <c r="WDX118" s="63"/>
      <c r="WDY118" s="63"/>
      <c r="WDZ118" s="63"/>
      <c r="WEA118" s="63"/>
      <c r="WEB118" s="63"/>
      <c r="WEC118" s="63"/>
      <c r="WED118" s="63"/>
      <c r="WEE118" s="63"/>
      <c r="WEF118" s="63"/>
      <c r="WEG118" s="63"/>
      <c r="WEH118" s="63"/>
      <c r="WEI118" s="63"/>
      <c r="WEJ118" s="63"/>
      <c r="WEK118" s="63"/>
      <c r="WEL118" s="63"/>
      <c r="WEM118" s="63"/>
      <c r="WEN118" s="63"/>
      <c r="WEO118" s="63"/>
      <c r="WEP118" s="63"/>
      <c r="WEQ118" s="63"/>
      <c r="WER118" s="63"/>
      <c r="WES118" s="63"/>
      <c r="WET118" s="63"/>
      <c r="WEU118" s="63"/>
      <c r="WEV118" s="63"/>
      <c r="WEW118" s="63"/>
      <c r="WEX118" s="63"/>
      <c r="WEY118" s="63"/>
      <c r="WEZ118" s="63"/>
      <c r="WFA118" s="63"/>
      <c r="WFB118" s="63"/>
      <c r="WFC118" s="63"/>
      <c r="WFD118" s="63"/>
      <c r="WFE118" s="63"/>
      <c r="WFF118" s="63"/>
      <c r="WFG118" s="63"/>
      <c r="WFH118" s="63"/>
      <c r="WFI118" s="63"/>
      <c r="WFJ118" s="63"/>
      <c r="WFK118" s="63"/>
      <c r="WFL118" s="63"/>
      <c r="WFM118" s="63"/>
      <c r="WFN118" s="63"/>
      <c r="WFO118" s="63"/>
      <c r="WFP118" s="63"/>
      <c r="WFQ118" s="63"/>
      <c r="WFR118" s="63"/>
      <c r="WFS118" s="63"/>
      <c r="WFT118" s="63"/>
      <c r="WFU118" s="63"/>
      <c r="WFV118" s="63"/>
      <c r="WFW118" s="63"/>
      <c r="WFX118" s="63"/>
      <c r="WFY118" s="63"/>
      <c r="WFZ118" s="63"/>
      <c r="WGA118" s="63"/>
      <c r="WGB118" s="63"/>
      <c r="WGC118" s="63"/>
      <c r="WGD118" s="63"/>
      <c r="WGE118" s="63"/>
      <c r="WGF118" s="63"/>
      <c r="WGG118" s="63"/>
      <c r="WGH118" s="63"/>
      <c r="WGI118" s="63"/>
      <c r="WGJ118" s="63"/>
      <c r="WGK118" s="63"/>
      <c r="WGL118" s="63"/>
      <c r="WGM118" s="63"/>
      <c r="WGN118" s="63"/>
      <c r="WGO118" s="63"/>
      <c r="WGP118" s="63"/>
      <c r="WGQ118" s="63"/>
      <c r="WGR118" s="63"/>
      <c r="WGS118" s="63"/>
      <c r="WGT118" s="63"/>
      <c r="WGU118" s="63"/>
      <c r="WGV118" s="63"/>
      <c r="WGW118" s="63"/>
      <c r="WGX118" s="63"/>
      <c r="WGY118" s="63"/>
      <c r="WGZ118" s="63"/>
      <c r="WHA118" s="63"/>
      <c r="WHB118" s="63"/>
      <c r="WHC118" s="63"/>
      <c r="WHD118" s="63"/>
      <c r="WHE118" s="63"/>
      <c r="WHF118" s="63"/>
      <c r="WHG118" s="63"/>
      <c r="WHH118" s="63"/>
      <c r="WHI118" s="63"/>
      <c r="WHJ118" s="63"/>
      <c r="WHK118" s="63"/>
      <c r="WHL118" s="63"/>
      <c r="WHM118" s="63"/>
      <c r="WHN118" s="63"/>
      <c r="WHO118" s="63"/>
      <c r="WHP118" s="63"/>
      <c r="WHQ118" s="63"/>
      <c r="WHR118" s="63"/>
      <c r="WHS118" s="63"/>
      <c r="WHT118" s="63"/>
      <c r="WHU118" s="63"/>
      <c r="WHV118" s="63"/>
      <c r="WHW118" s="63"/>
      <c r="WHX118" s="63"/>
      <c r="WHY118" s="63"/>
      <c r="WHZ118" s="63"/>
      <c r="WIA118" s="63"/>
      <c r="WIB118" s="63"/>
      <c r="WIC118" s="63"/>
      <c r="WID118" s="63"/>
      <c r="WIE118" s="63"/>
      <c r="WIF118" s="63"/>
      <c r="WIG118" s="63"/>
      <c r="WIH118" s="63"/>
      <c r="WII118" s="63"/>
      <c r="WIJ118" s="63"/>
      <c r="WIK118" s="63"/>
      <c r="WIL118" s="63"/>
      <c r="WIM118" s="63"/>
      <c r="WIN118" s="63"/>
      <c r="WIO118" s="63"/>
      <c r="WIP118" s="63"/>
      <c r="WIQ118" s="63"/>
      <c r="WIR118" s="63"/>
      <c r="WIS118" s="63"/>
      <c r="WIT118" s="63"/>
      <c r="WIU118" s="63"/>
      <c r="WIV118" s="63"/>
      <c r="WIW118" s="63"/>
      <c r="WIX118" s="63"/>
      <c r="WIY118" s="63"/>
      <c r="WIZ118" s="63"/>
      <c r="WJA118" s="63"/>
      <c r="WJB118" s="63"/>
      <c r="WJC118" s="63"/>
      <c r="WJD118" s="63"/>
      <c r="WJE118" s="63"/>
      <c r="WJF118" s="63"/>
      <c r="WJG118" s="63"/>
      <c r="WJH118" s="63"/>
      <c r="WJI118" s="63"/>
      <c r="WJJ118" s="63"/>
      <c r="WJK118" s="63"/>
      <c r="WJL118" s="63"/>
      <c r="WJM118" s="63"/>
      <c r="WJN118" s="63"/>
      <c r="WJO118" s="63"/>
      <c r="WJP118" s="63"/>
      <c r="WJQ118" s="63"/>
      <c r="WJR118" s="63"/>
      <c r="WJS118" s="63"/>
      <c r="WJT118" s="63"/>
      <c r="WJU118" s="63"/>
      <c r="WJV118" s="63"/>
      <c r="WJW118" s="63"/>
      <c r="WJX118" s="63"/>
      <c r="WJY118" s="63"/>
      <c r="WJZ118" s="63"/>
      <c r="WKA118" s="63"/>
      <c r="WKB118" s="63"/>
      <c r="WKC118" s="63"/>
      <c r="WKD118" s="63"/>
      <c r="WKE118" s="63"/>
      <c r="WKF118" s="63"/>
      <c r="WKG118" s="63"/>
      <c r="WKH118" s="63"/>
      <c r="WKI118" s="63"/>
      <c r="WKJ118" s="63"/>
      <c r="WKK118" s="63"/>
      <c r="WKL118" s="63"/>
      <c r="WKM118" s="63"/>
      <c r="WKN118" s="63"/>
      <c r="WKO118" s="63"/>
      <c r="WKP118" s="63"/>
      <c r="WKQ118" s="63"/>
      <c r="WKR118" s="63"/>
      <c r="WKS118" s="63"/>
      <c r="WKT118" s="63"/>
      <c r="WKU118" s="63"/>
      <c r="WKV118" s="63"/>
      <c r="WKW118" s="63"/>
      <c r="WKX118" s="63"/>
      <c r="WKY118" s="63"/>
      <c r="WKZ118" s="63"/>
      <c r="WLA118" s="63"/>
      <c r="WLB118" s="63"/>
      <c r="WLC118" s="63"/>
      <c r="WLD118" s="63"/>
      <c r="WLE118" s="63"/>
      <c r="WLF118" s="63"/>
      <c r="WLG118" s="63"/>
      <c r="WLH118" s="63"/>
      <c r="WLI118" s="63"/>
      <c r="WLJ118" s="63"/>
      <c r="WLK118" s="63"/>
      <c r="WLL118" s="63"/>
      <c r="WLM118" s="63"/>
      <c r="WLN118" s="63"/>
      <c r="WLO118" s="63"/>
      <c r="WLP118" s="63"/>
      <c r="WLQ118" s="63"/>
      <c r="WLR118" s="63"/>
      <c r="WLS118" s="63"/>
      <c r="WLT118" s="63"/>
      <c r="WLU118" s="63"/>
      <c r="WLV118" s="63"/>
      <c r="WLW118" s="63"/>
      <c r="WLX118" s="63"/>
      <c r="WLY118" s="63"/>
      <c r="WLZ118" s="63"/>
      <c r="WMA118" s="63"/>
      <c r="WMB118" s="63"/>
      <c r="WMC118" s="63"/>
      <c r="WMD118" s="63"/>
      <c r="WME118" s="63"/>
      <c r="WMF118" s="63"/>
      <c r="WMG118" s="63"/>
      <c r="WMH118" s="63"/>
      <c r="WMI118" s="63"/>
      <c r="WMJ118" s="63"/>
      <c r="WMK118" s="63"/>
      <c r="WML118" s="63"/>
      <c r="WMM118" s="63"/>
      <c r="WMN118" s="63"/>
      <c r="WMO118" s="63"/>
      <c r="WMP118" s="63"/>
      <c r="WMQ118" s="63"/>
      <c r="WMR118" s="63"/>
      <c r="WMS118" s="63"/>
      <c r="WMT118" s="63"/>
      <c r="WMU118" s="63"/>
      <c r="WMV118" s="63"/>
      <c r="WMW118" s="63"/>
      <c r="WMX118" s="63"/>
      <c r="WMY118" s="63"/>
      <c r="WMZ118" s="63"/>
      <c r="WNA118" s="63"/>
      <c r="WNB118" s="63"/>
      <c r="WNC118" s="63"/>
      <c r="WND118" s="63"/>
      <c r="WNE118" s="63"/>
      <c r="WNF118" s="63"/>
      <c r="WNG118" s="63"/>
      <c r="WNH118" s="63"/>
      <c r="WNI118" s="63"/>
      <c r="WNJ118" s="63"/>
      <c r="WNK118" s="63"/>
      <c r="WNL118" s="63"/>
      <c r="WNM118" s="63"/>
      <c r="WNN118" s="63"/>
      <c r="WNO118" s="63"/>
      <c r="WNP118" s="63"/>
      <c r="WNQ118" s="63"/>
      <c r="WNR118" s="63"/>
      <c r="WNS118" s="63"/>
      <c r="WNT118" s="63"/>
      <c r="WNU118" s="63"/>
      <c r="WNV118" s="63"/>
      <c r="WNW118" s="63"/>
      <c r="WNX118" s="63"/>
      <c r="WNY118" s="63"/>
      <c r="WNZ118" s="63"/>
      <c r="WOA118" s="63"/>
      <c r="WOB118" s="63"/>
      <c r="WOC118" s="63"/>
      <c r="WOD118" s="63"/>
      <c r="WOE118" s="63"/>
      <c r="WOF118" s="63"/>
      <c r="WOG118" s="63"/>
      <c r="WOH118" s="63"/>
      <c r="WOI118" s="63"/>
      <c r="WOJ118" s="63"/>
      <c r="WOK118" s="63"/>
      <c r="WOL118" s="63"/>
      <c r="WOM118" s="63"/>
      <c r="WON118" s="63"/>
      <c r="WOO118" s="63"/>
      <c r="WOP118" s="63"/>
      <c r="WOQ118" s="63"/>
      <c r="WOR118" s="63"/>
      <c r="WOS118" s="63"/>
      <c r="WOT118" s="63"/>
      <c r="WOU118" s="63"/>
      <c r="WOV118" s="63"/>
      <c r="WOW118" s="63"/>
      <c r="WOX118" s="63"/>
      <c r="WOY118" s="63"/>
      <c r="WOZ118" s="63"/>
      <c r="WPA118" s="63"/>
      <c r="WPB118" s="63"/>
      <c r="WPC118" s="63"/>
      <c r="WPD118" s="63"/>
      <c r="WPE118" s="63"/>
      <c r="WPF118" s="63"/>
      <c r="WPG118" s="63"/>
      <c r="WPH118" s="63"/>
      <c r="WPI118" s="63"/>
      <c r="WPJ118" s="63"/>
      <c r="WPK118" s="63"/>
      <c r="WPL118" s="63"/>
      <c r="WPM118" s="63"/>
      <c r="WPN118" s="63"/>
      <c r="WPO118" s="63"/>
      <c r="WPP118" s="63"/>
      <c r="WPQ118" s="63"/>
      <c r="WPR118" s="63"/>
      <c r="WPS118" s="63"/>
      <c r="WPT118" s="63"/>
      <c r="WPU118" s="63"/>
      <c r="WPV118" s="63"/>
      <c r="WPW118" s="63"/>
      <c r="WPX118" s="63"/>
      <c r="WPY118" s="63"/>
      <c r="WPZ118" s="63"/>
      <c r="WQA118" s="63"/>
      <c r="WQB118" s="63"/>
      <c r="WQC118" s="63"/>
      <c r="WQD118" s="63"/>
      <c r="WQE118" s="63"/>
      <c r="WQF118" s="63"/>
      <c r="WQG118" s="63"/>
      <c r="WQH118" s="63"/>
      <c r="WQI118" s="63"/>
      <c r="WQJ118" s="63"/>
      <c r="WQK118" s="63"/>
      <c r="WQL118" s="63"/>
      <c r="WQM118" s="63"/>
      <c r="WQN118" s="63"/>
      <c r="WQO118" s="63"/>
      <c r="WQP118" s="63"/>
      <c r="WQQ118" s="63"/>
      <c r="WQR118" s="63"/>
      <c r="WQS118" s="63"/>
      <c r="WQT118" s="63"/>
      <c r="WQU118" s="63"/>
      <c r="WQV118" s="63"/>
      <c r="WQW118" s="63"/>
      <c r="WQX118" s="63"/>
      <c r="WQY118" s="63"/>
      <c r="WQZ118" s="63"/>
      <c r="WRA118" s="63"/>
      <c r="WRB118" s="63"/>
      <c r="WRC118" s="63"/>
      <c r="WRD118" s="63"/>
      <c r="WRE118" s="63"/>
      <c r="WRF118" s="63"/>
      <c r="WRG118" s="63"/>
      <c r="WRH118" s="63"/>
      <c r="WRI118" s="63"/>
      <c r="WRJ118" s="63"/>
      <c r="WRK118" s="63"/>
      <c r="WRL118" s="63"/>
      <c r="WRM118" s="63"/>
      <c r="WRN118" s="63"/>
      <c r="WRO118" s="63"/>
      <c r="WRP118" s="63"/>
      <c r="WRQ118" s="63"/>
      <c r="WRR118" s="63"/>
      <c r="WRS118" s="63"/>
      <c r="WRT118" s="63"/>
      <c r="WRU118" s="63"/>
      <c r="WRV118" s="63"/>
      <c r="WRW118" s="63"/>
      <c r="WRX118" s="63"/>
      <c r="WRY118" s="63"/>
      <c r="WRZ118" s="63"/>
      <c r="WSA118" s="63"/>
      <c r="WSB118" s="63"/>
      <c r="WSC118" s="63"/>
      <c r="WSD118" s="63"/>
      <c r="WSE118" s="63"/>
      <c r="WSF118" s="63"/>
      <c r="WSG118" s="63"/>
      <c r="WSH118" s="63"/>
      <c r="WSI118" s="63"/>
      <c r="WSJ118" s="63"/>
      <c r="WSK118" s="63"/>
      <c r="WSL118" s="63"/>
      <c r="WSM118" s="63"/>
      <c r="WSN118" s="63"/>
      <c r="WSO118" s="63"/>
      <c r="WSP118" s="63"/>
      <c r="WSQ118" s="63"/>
      <c r="WSR118" s="63"/>
      <c r="WSS118" s="63"/>
      <c r="WST118" s="63"/>
      <c r="WSU118" s="63"/>
      <c r="WSV118" s="63"/>
      <c r="WSW118" s="63"/>
      <c r="WSX118" s="63"/>
      <c r="WSY118" s="63"/>
      <c r="WSZ118" s="63"/>
      <c r="WTA118" s="63"/>
      <c r="WTB118" s="63"/>
      <c r="WTC118" s="63"/>
      <c r="WTD118" s="63"/>
      <c r="WTE118" s="63"/>
      <c r="WTF118" s="63"/>
      <c r="WTG118" s="63"/>
      <c r="WTH118" s="63"/>
      <c r="WTI118" s="63"/>
      <c r="WTJ118" s="63"/>
      <c r="WTK118" s="63"/>
      <c r="WTL118" s="63"/>
      <c r="WTM118" s="63"/>
      <c r="WTN118" s="63"/>
      <c r="WTO118" s="63"/>
      <c r="WTP118" s="63"/>
      <c r="WTQ118" s="63"/>
      <c r="WTR118" s="63"/>
      <c r="WTS118" s="63"/>
      <c r="WTT118" s="63"/>
      <c r="WTU118" s="63"/>
      <c r="WTV118" s="63"/>
      <c r="WTW118" s="63"/>
      <c r="WTX118" s="63"/>
      <c r="WTY118" s="63"/>
      <c r="WTZ118" s="63"/>
      <c r="WUA118" s="63"/>
      <c r="WUB118" s="63"/>
      <c r="WUC118" s="63"/>
      <c r="WUD118" s="63"/>
      <c r="WUE118" s="63"/>
      <c r="WUF118" s="63"/>
      <c r="WUG118" s="63"/>
      <c r="WUH118" s="63"/>
      <c r="WUI118" s="63"/>
      <c r="WUJ118" s="63"/>
      <c r="WUK118" s="63"/>
      <c r="WUL118" s="63"/>
      <c r="WUM118" s="63"/>
      <c r="WUN118" s="63"/>
      <c r="WUO118" s="63"/>
      <c r="WUP118" s="63"/>
      <c r="WUQ118" s="63"/>
      <c r="WUR118" s="63"/>
      <c r="WUS118" s="63"/>
      <c r="WUT118" s="63"/>
      <c r="WUU118" s="63"/>
      <c r="WUV118" s="63"/>
      <c r="WUW118" s="63"/>
      <c r="WUX118" s="63"/>
      <c r="WUY118" s="63"/>
      <c r="WUZ118" s="63"/>
      <c r="WVA118" s="63"/>
      <c r="WVB118" s="63"/>
      <c r="WVC118" s="63"/>
      <c r="WVD118" s="63"/>
      <c r="WVE118" s="63"/>
      <c r="WVF118" s="63"/>
      <c r="WVG118" s="63"/>
      <c r="WVH118" s="63"/>
      <c r="WVI118" s="63"/>
      <c r="WVJ118" s="63"/>
      <c r="WVK118" s="63"/>
      <c r="WVL118" s="63"/>
      <c r="WVM118" s="63"/>
      <c r="WVN118" s="63"/>
      <c r="WVO118" s="63"/>
      <c r="WVP118" s="63"/>
      <c r="WVQ118" s="63"/>
      <c r="WVR118" s="63"/>
      <c r="WVS118" s="63"/>
      <c r="WVT118" s="63"/>
      <c r="WVU118" s="63"/>
      <c r="WVV118" s="63"/>
      <c r="WVW118" s="63"/>
      <c r="WVX118" s="63"/>
      <c r="WVY118" s="63"/>
      <c r="WVZ118" s="63"/>
      <c r="WWA118" s="63"/>
      <c r="WWB118" s="63"/>
      <c r="WWC118" s="63"/>
      <c r="WWD118" s="63"/>
      <c r="WWE118" s="63"/>
      <c r="WWF118" s="63"/>
      <c r="WWG118" s="63"/>
      <c r="WWH118" s="63"/>
      <c r="WWI118" s="63"/>
      <c r="WWJ118" s="63"/>
      <c r="WWK118" s="63"/>
      <c r="WWL118" s="63"/>
      <c r="WWM118" s="63"/>
      <c r="WWN118" s="63"/>
      <c r="WWO118" s="63"/>
      <c r="WWP118" s="63"/>
      <c r="WWQ118" s="63"/>
      <c r="WWR118" s="63"/>
      <c r="WWS118" s="63"/>
      <c r="WWT118" s="63"/>
      <c r="WWU118" s="63"/>
      <c r="WWV118" s="63"/>
      <c r="WWW118" s="63"/>
      <c r="WWX118" s="63"/>
      <c r="WWY118" s="63"/>
      <c r="WWZ118" s="63"/>
      <c r="WXA118" s="63"/>
      <c r="WXB118" s="63"/>
      <c r="WXC118" s="63"/>
      <c r="WXD118" s="63"/>
      <c r="WXE118" s="63"/>
      <c r="WXF118" s="63"/>
      <c r="WXG118" s="63"/>
      <c r="WXH118" s="63"/>
      <c r="WXI118" s="63"/>
      <c r="WXJ118" s="63"/>
      <c r="WXK118" s="63"/>
      <c r="WXL118" s="63"/>
      <c r="WXM118" s="63"/>
      <c r="WXN118" s="63"/>
      <c r="WXO118" s="63"/>
      <c r="WXP118" s="63"/>
      <c r="WXQ118" s="63"/>
      <c r="WXR118" s="63"/>
      <c r="WXS118" s="63"/>
      <c r="WXT118" s="63"/>
      <c r="WXU118" s="63"/>
      <c r="WXV118" s="63"/>
      <c r="WXW118" s="63"/>
      <c r="WXX118" s="63"/>
      <c r="WXY118" s="63"/>
      <c r="WXZ118" s="63"/>
      <c r="WYA118" s="63"/>
      <c r="WYB118" s="63"/>
      <c r="WYC118" s="63"/>
      <c r="WYD118" s="63"/>
      <c r="WYE118" s="63"/>
      <c r="WYF118" s="63"/>
      <c r="WYG118" s="63"/>
      <c r="WYH118" s="63"/>
      <c r="WYI118" s="63"/>
      <c r="WYJ118" s="63"/>
      <c r="WYK118" s="63"/>
      <c r="WYL118" s="63"/>
      <c r="WYM118" s="63"/>
      <c r="WYN118" s="63"/>
      <c r="WYO118" s="63"/>
      <c r="WYP118" s="63"/>
      <c r="WYQ118" s="63"/>
      <c r="WYR118" s="63"/>
      <c r="WYS118" s="63"/>
      <c r="WYT118" s="63"/>
      <c r="WYU118" s="63"/>
      <c r="WYV118" s="63"/>
      <c r="WYW118" s="63"/>
      <c r="WYX118" s="63"/>
      <c r="WYY118" s="63"/>
      <c r="WYZ118" s="63"/>
      <c r="WZA118" s="63"/>
      <c r="WZB118" s="63"/>
      <c r="WZC118" s="63"/>
      <c r="WZD118" s="63"/>
      <c r="WZE118" s="63"/>
      <c r="WZF118" s="63"/>
      <c r="WZG118" s="63"/>
      <c r="WZH118" s="63"/>
      <c r="WZI118" s="63"/>
      <c r="WZJ118" s="63"/>
      <c r="WZK118" s="63"/>
      <c r="WZL118" s="63"/>
      <c r="WZM118" s="63"/>
      <c r="WZN118" s="63"/>
      <c r="WZO118" s="63"/>
      <c r="WZP118" s="63"/>
      <c r="WZQ118" s="63"/>
      <c r="WZR118" s="63"/>
      <c r="WZS118" s="63"/>
      <c r="WZT118" s="63"/>
      <c r="WZU118" s="63"/>
      <c r="WZV118" s="63"/>
      <c r="WZW118" s="63"/>
      <c r="WZX118" s="63"/>
      <c r="WZY118" s="63"/>
      <c r="WZZ118" s="63"/>
      <c r="XAA118" s="63"/>
      <c r="XAB118" s="63"/>
      <c r="XAC118" s="63"/>
      <c r="XAD118" s="63"/>
      <c r="XAE118" s="63"/>
      <c r="XAF118" s="63"/>
      <c r="XAG118" s="63"/>
      <c r="XAH118" s="63"/>
      <c r="XAI118" s="63"/>
      <c r="XAJ118" s="63"/>
      <c r="XAK118" s="63"/>
      <c r="XAL118" s="63"/>
      <c r="XAM118" s="63"/>
      <c r="XAN118" s="63"/>
      <c r="XAO118" s="63"/>
      <c r="XAP118" s="63"/>
      <c r="XAQ118" s="63"/>
      <c r="XAR118" s="63"/>
      <c r="XAS118" s="63"/>
      <c r="XAT118" s="63"/>
      <c r="XAU118" s="63"/>
      <c r="XAV118" s="63"/>
      <c r="XAW118" s="63"/>
      <c r="XAX118" s="63"/>
      <c r="XAY118" s="63"/>
      <c r="XAZ118" s="63"/>
      <c r="XBA118" s="63"/>
      <c r="XBB118" s="63"/>
      <c r="XBC118" s="63"/>
      <c r="XBD118" s="63"/>
      <c r="XBE118" s="63"/>
      <c r="XBF118" s="63"/>
      <c r="XBG118" s="63"/>
      <c r="XBH118" s="63"/>
      <c r="XBI118" s="63"/>
      <c r="XBJ118" s="63"/>
      <c r="XBK118" s="63"/>
      <c r="XBL118" s="63"/>
      <c r="XBM118" s="63"/>
      <c r="XBN118" s="63"/>
      <c r="XBO118" s="63"/>
      <c r="XBP118" s="63"/>
      <c r="XBQ118" s="63"/>
      <c r="XBR118" s="63"/>
      <c r="XBS118" s="63"/>
      <c r="XBT118" s="63"/>
      <c r="XBU118" s="63"/>
      <c r="XBV118" s="63"/>
      <c r="XBW118" s="63"/>
      <c r="XBX118" s="63"/>
      <c r="XBY118" s="63"/>
      <c r="XBZ118" s="63"/>
      <c r="XCA118" s="63"/>
      <c r="XCB118" s="63"/>
      <c r="XCC118" s="63"/>
      <c r="XCD118" s="63"/>
      <c r="XCE118" s="63"/>
      <c r="XCF118" s="63"/>
      <c r="XCG118" s="63"/>
      <c r="XCH118" s="63"/>
      <c r="XCI118" s="63"/>
      <c r="XCJ118" s="63"/>
      <c r="XCK118" s="63"/>
      <c r="XCL118" s="63"/>
      <c r="XCM118" s="63"/>
      <c r="XCN118" s="63"/>
      <c r="XCO118" s="63"/>
      <c r="XCP118" s="63"/>
      <c r="XCQ118" s="63"/>
      <c r="XCR118" s="63"/>
      <c r="XCS118" s="63"/>
      <c r="XCT118" s="63"/>
      <c r="XCU118" s="63"/>
      <c r="XCV118" s="63"/>
      <c r="XCW118" s="63"/>
      <c r="XCX118" s="63"/>
      <c r="XCY118" s="63"/>
      <c r="XCZ118" s="63"/>
      <c r="XDA118" s="63"/>
      <c r="XDB118" s="63"/>
      <c r="XDC118" s="63"/>
      <c r="XDD118" s="63"/>
      <c r="XDE118" s="63"/>
      <c r="XDF118" s="63"/>
      <c r="XDG118" s="63"/>
      <c r="XDH118" s="63"/>
      <c r="XDI118" s="63"/>
      <c r="XDJ118" s="63"/>
      <c r="XDK118" s="63"/>
      <c r="XDL118" s="63"/>
      <c r="XDM118" s="63"/>
      <c r="XDN118" s="63"/>
      <c r="XDO118" s="63"/>
      <c r="XDP118" s="63"/>
      <c r="XDQ118" s="63"/>
      <c r="XDR118" s="63"/>
      <c r="XDS118" s="63"/>
      <c r="XDT118" s="63"/>
      <c r="XDU118" s="63"/>
      <c r="XDV118" s="63"/>
      <c r="XDW118" s="63"/>
      <c r="XDX118" s="63"/>
      <c r="XDY118" s="63"/>
      <c r="XDZ118" s="63"/>
      <c r="XEA118" s="63"/>
      <c r="XEB118" s="63"/>
      <c r="XEC118" s="63"/>
      <c r="XED118" s="63"/>
      <c r="XEE118" s="63"/>
      <c r="XEF118" s="63"/>
      <c r="XEG118" s="63"/>
      <c r="XEH118" s="63"/>
      <c r="XEI118" s="63"/>
      <c r="XEJ118" s="63"/>
      <c r="XEK118" s="63"/>
      <c r="XEL118" s="63"/>
      <c r="XEM118" s="63"/>
      <c r="XEN118" s="63"/>
      <c r="XEO118" s="63"/>
      <c r="XEP118" s="63"/>
      <c r="XEQ118" s="63"/>
      <c r="XER118" s="63"/>
      <c r="XES118" s="63"/>
      <c r="XET118" s="63"/>
      <c r="XEU118" s="63"/>
      <c r="XEV118" s="63"/>
      <c r="XEW118" s="63"/>
      <c r="XEX118" s="63"/>
      <c r="XEY118" s="63"/>
      <c r="XEZ118" s="63"/>
      <c r="XFA118" s="63"/>
      <c r="XFB118" s="63"/>
    </row>
    <row r="119" spans="2:16382" ht="15" customHeight="1">
      <c r="B119" s="134" t="s">
        <v>120</v>
      </c>
      <c r="C119" s="135" t="s">
        <v>69</v>
      </c>
      <c r="D119" s="63">
        <v>-2683</v>
      </c>
      <c r="E119" s="63">
        <v>-2505</v>
      </c>
      <c r="F119" s="63">
        <v>-2077</v>
      </c>
      <c r="G119" s="56">
        <f ca="1">G28</f>
        <v>-3454.6233638323474</v>
      </c>
      <c r="H119" s="56">
        <f ca="1">H28</f>
        <v>-4499.821721905013</v>
      </c>
      <c r="I119" s="56">
        <f ca="1">I28</f>
        <v>-5055.1667339925561</v>
      </c>
      <c r="J119" s="56">
        <f ca="1">J28</f>
        <v>-5596.5773200437516</v>
      </c>
      <c r="K119" s="56">
        <f ca="1">K28</f>
        <v>-6063.2901439384432</v>
      </c>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3"/>
      <c r="BM119" s="63"/>
      <c r="BN119" s="63"/>
      <c r="BO119" s="63"/>
      <c r="BP119" s="63"/>
      <c r="BQ119" s="63"/>
      <c r="BR119" s="63"/>
      <c r="BS119" s="63"/>
      <c r="BT119" s="63"/>
      <c r="BU119" s="63"/>
      <c r="BV119" s="63"/>
      <c r="BW119" s="63"/>
      <c r="BX119" s="63"/>
      <c r="BY119" s="63"/>
      <c r="BZ119" s="63"/>
      <c r="CA119" s="63"/>
      <c r="CB119" s="63"/>
      <c r="CC119" s="63"/>
      <c r="CD119" s="63"/>
      <c r="CE119" s="63"/>
      <c r="CF119" s="63"/>
      <c r="CG119" s="63"/>
      <c r="CH119" s="63"/>
      <c r="CI119" s="63"/>
      <c r="CJ119" s="63"/>
      <c r="CK119" s="63"/>
      <c r="CL119" s="63"/>
      <c r="CM119" s="63"/>
      <c r="CN119" s="63"/>
      <c r="CO119" s="63"/>
      <c r="CP119" s="63"/>
      <c r="CQ119" s="63"/>
      <c r="CR119" s="63"/>
      <c r="CS119" s="63"/>
      <c r="CT119" s="63"/>
      <c r="CU119" s="63"/>
      <c r="CV119" s="63"/>
      <c r="CW119" s="63"/>
      <c r="CX119" s="63"/>
      <c r="CY119" s="63"/>
      <c r="CZ119" s="63"/>
      <c r="DA119" s="63"/>
      <c r="DB119" s="63"/>
      <c r="DC119" s="63"/>
      <c r="DD119" s="63"/>
      <c r="DE119" s="63"/>
      <c r="DF119" s="63"/>
      <c r="DG119" s="63"/>
      <c r="DH119" s="63"/>
      <c r="DI119" s="63"/>
      <c r="DJ119" s="63"/>
      <c r="DK119" s="63"/>
      <c r="DL119" s="63"/>
      <c r="DM119" s="63"/>
      <c r="DN119" s="63"/>
      <c r="DO119" s="63"/>
      <c r="DP119" s="63"/>
      <c r="DQ119" s="63"/>
      <c r="DR119" s="63"/>
      <c r="DS119" s="63"/>
      <c r="DT119" s="63"/>
      <c r="DU119" s="63"/>
      <c r="DV119" s="63"/>
      <c r="DW119" s="63"/>
      <c r="DX119" s="63"/>
      <c r="DY119" s="63"/>
      <c r="DZ119" s="63"/>
      <c r="EA119" s="63"/>
      <c r="EB119" s="63"/>
      <c r="EC119" s="63"/>
      <c r="ED119" s="63"/>
      <c r="EE119" s="63"/>
      <c r="EF119" s="63"/>
      <c r="EG119" s="63"/>
      <c r="EH119" s="63"/>
      <c r="EI119" s="63"/>
      <c r="EJ119" s="63"/>
      <c r="EK119" s="63"/>
      <c r="EL119" s="63"/>
      <c r="EM119" s="63"/>
      <c r="EN119" s="63"/>
      <c r="EO119" s="63"/>
      <c r="EP119" s="63"/>
      <c r="EQ119" s="63"/>
      <c r="ER119" s="63"/>
      <c r="ES119" s="63"/>
      <c r="ET119" s="63"/>
      <c r="EU119" s="63"/>
      <c r="EV119" s="63"/>
      <c r="EW119" s="63"/>
      <c r="EX119" s="63"/>
      <c r="EY119" s="63"/>
      <c r="EZ119" s="63"/>
      <c r="FA119" s="63"/>
      <c r="FB119" s="63"/>
      <c r="FC119" s="63"/>
      <c r="FD119" s="63"/>
      <c r="FE119" s="63"/>
      <c r="FF119" s="63"/>
      <c r="FG119" s="63"/>
      <c r="FH119" s="63"/>
      <c r="FI119" s="63"/>
      <c r="FJ119" s="63"/>
      <c r="FK119" s="63"/>
      <c r="FL119" s="63"/>
      <c r="FM119" s="63"/>
      <c r="FN119" s="63"/>
      <c r="FO119" s="63"/>
      <c r="FP119" s="63"/>
      <c r="FQ119" s="63"/>
      <c r="FR119" s="63"/>
      <c r="FS119" s="63"/>
      <c r="FT119" s="63"/>
      <c r="FU119" s="63"/>
      <c r="FV119" s="63"/>
      <c r="FW119" s="63"/>
      <c r="FX119" s="63"/>
      <c r="FY119" s="63"/>
      <c r="FZ119" s="63"/>
      <c r="GA119" s="63"/>
      <c r="GB119" s="63"/>
      <c r="GC119" s="63"/>
      <c r="GD119" s="63"/>
      <c r="GE119" s="63"/>
      <c r="GF119" s="63"/>
      <c r="GG119" s="63"/>
      <c r="GH119" s="63"/>
      <c r="GI119" s="63"/>
      <c r="GJ119" s="63"/>
      <c r="GK119" s="63"/>
      <c r="GL119" s="63"/>
      <c r="GM119" s="63"/>
      <c r="GN119" s="63"/>
      <c r="GO119" s="63"/>
      <c r="GP119" s="63"/>
      <c r="GQ119" s="63"/>
      <c r="GR119" s="63"/>
      <c r="GS119" s="63"/>
      <c r="GT119" s="63"/>
      <c r="GU119" s="63"/>
      <c r="GV119" s="63"/>
      <c r="GW119" s="63"/>
      <c r="GX119" s="63"/>
      <c r="GY119" s="63"/>
      <c r="GZ119" s="63"/>
      <c r="HA119" s="63"/>
      <c r="HB119" s="63"/>
      <c r="HC119" s="63"/>
      <c r="HD119" s="63"/>
      <c r="HE119" s="63"/>
      <c r="HF119" s="63"/>
      <c r="HG119" s="63"/>
      <c r="HH119" s="63"/>
      <c r="HI119" s="63"/>
      <c r="HJ119" s="63"/>
      <c r="HK119" s="63"/>
      <c r="HL119" s="63"/>
      <c r="HM119" s="63"/>
      <c r="HN119" s="63"/>
      <c r="HO119" s="63"/>
      <c r="HP119" s="63"/>
      <c r="HQ119" s="63"/>
      <c r="HR119" s="63"/>
      <c r="HS119" s="63"/>
      <c r="HT119" s="63"/>
      <c r="HU119" s="63"/>
      <c r="HV119" s="63"/>
      <c r="HW119" s="63"/>
      <c r="HX119" s="63"/>
      <c r="HY119" s="63"/>
      <c r="HZ119" s="63"/>
      <c r="IA119" s="63"/>
      <c r="IB119" s="63"/>
      <c r="IC119" s="63"/>
      <c r="ID119" s="63"/>
      <c r="IE119" s="63"/>
      <c r="IF119" s="63"/>
      <c r="IG119" s="63"/>
      <c r="IH119" s="63"/>
      <c r="II119" s="63"/>
      <c r="IJ119" s="63"/>
      <c r="IK119" s="63"/>
      <c r="IL119" s="63"/>
      <c r="IM119" s="63"/>
      <c r="IN119" s="63"/>
      <c r="IO119" s="63"/>
      <c r="IP119" s="63"/>
      <c r="IQ119" s="63"/>
      <c r="IR119" s="63"/>
      <c r="IS119" s="63"/>
      <c r="IT119" s="63"/>
      <c r="IU119" s="63"/>
      <c r="IV119" s="63"/>
      <c r="IW119" s="63"/>
      <c r="IX119" s="63"/>
      <c r="IY119" s="63"/>
      <c r="IZ119" s="63"/>
      <c r="JA119" s="63"/>
      <c r="JB119" s="63"/>
      <c r="JC119" s="63"/>
      <c r="JD119" s="63"/>
      <c r="JE119" s="63"/>
      <c r="JF119" s="63"/>
      <c r="JG119" s="63"/>
      <c r="JH119" s="63"/>
      <c r="JI119" s="63"/>
      <c r="JJ119" s="63"/>
      <c r="JK119" s="63"/>
      <c r="JL119" s="63"/>
      <c r="JM119" s="63"/>
      <c r="JN119" s="63"/>
      <c r="JO119" s="63"/>
      <c r="JP119" s="63"/>
      <c r="JQ119" s="63"/>
      <c r="JR119" s="63"/>
      <c r="JS119" s="63"/>
      <c r="JT119" s="63"/>
      <c r="JU119" s="63"/>
      <c r="JV119" s="63"/>
      <c r="JW119" s="63"/>
      <c r="JX119" s="63"/>
      <c r="JY119" s="63"/>
      <c r="JZ119" s="63"/>
      <c r="KA119" s="63"/>
      <c r="KB119" s="63"/>
      <c r="KC119" s="63"/>
      <c r="KD119" s="63"/>
      <c r="KE119" s="63"/>
      <c r="KF119" s="63"/>
      <c r="KG119" s="63"/>
      <c r="KH119" s="63"/>
      <c r="KI119" s="63"/>
      <c r="KJ119" s="63"/>
      <c r="KK119" s="63"/>
      <c r="KL119" s="63"/>
      <c r="KM119" s="63"/>
      <c r="KN119" s="63"/>
      <c r="KO119" s="63"/>
      <c r="KP119" s="63"/>
      <c r="KQ119" s="63"/>
      <c r="KR119" s="63"/>
      <c r="KS119" s="63"/>
      <c r="KT119" s="63"/>
      <c r="KU119" s="63"/>
      <c r="KV119" s="63"/>
      <c r="KW119" s="63"/>
      <c r="KX119" s="63"/>
      <c r="KY119" s="63"/>
      <c r="KZ119" s="63"/>
      <c r="LA119" s="63"/>
      <c r="LB119" s="63"/>
      <c r="LC119" s="63"/>
      <c r="LD119" s="63"/>
      <c r="LE119" s="63"/>
      <c r="LF119" s="63"/>
      <c r="LG119" s="63"/>
      <c r="LH119" s="63"/>
      <c r="LI119" s="63"/>
      <c r="LJ119" s="63"/>
      <c r="LK119" s="63"/>
      <c r="LL119" s="63"/>
      <c r="LM119" s="63"/>
      <c r="LN119" s="63"/>
      <c r="LO119" s="63"/>
      <c r="LP119" s="63"/>
      <c r="LQ119" s="63"/>
      <c r="LR119" s="63"/>
      <c r="LS119" s="63"/>
      <c r="LT119" s="63"/>
      <c r="LU119" s="63"/>
      <c r="LV119" s="63"/>
      <c r="LW119" s="63"/>
      <c r="LX119" s="63"/>
      <c r="LY119" s="63"/>
      <c r="LZ119" s="63"/>
      <c r="MA119" s="63"/>
      <c r="MB119" s="63"/>
      <c r="MC119" s="63"/>
      <c r="MD119" s="63"/>
      <c r="ME119" s="63"/>
      <c r="MF119" s="63"/>
      <c r="MG119" s="63"/>
      <c r="MH119" s="63"/>
      <c r="MI119" s="63"/>
      <c r="MJ119" s="63"/>
      <c r="MK119" s="63"/>
      <c r="ML119" s="63"/>
      <c r="MM119" s="63"/>
      <c r="MN119" s="63"/>
      <c r="MO119" s="63"/>
      <c r="MP119" s="63"/>
      <c r="MQ119" s="63"/>
      <c r="MR119" s="63"/>
      <c r="MS119" s="63"/>
      <c r="MT119" s="63"/>
      <c r="MU119" s="63"/>
      <c r="MV119" s="63"/>
      <c r="MW119" s="63"/>
      <c r="MX119" s="63"/>
      <c r="MY119" s="63"/>
      <c r="MZ119" s="63"/>
      <c r="NA119" s="63"/>
      <c r="NB119" s="63"/>
      <c r="NC119" s="63"/>
      <c r="ND119" s="63"/>
      <c r="NE119" s="63"/>
      <c r="NF119" s="63"/>
      <c r="NG119" s="63"/>
      <c r="NH119" s="63"/>
      <c r="NI119" s="63"/>
      <c r="NJ119" s="63"/>
      <c r="NK119" s="63"/>
      <c r="NL119" s="63"/>
      <c r="NM119" s="63"/>
      <c r="NN119" s="63"/>
      <c r="NO119" s="63"/>
      <c r="NP119" s="63"/>
      <c r="NQ119" s="63"/>
      <c r="NR119" s="63"/>
      <c r="NS119" s="63"/>
      <c r="NT119" s="63"/>
      <c r="NU119" s="63"/>
      <c r="NV119" s="63"/>
      <c r="NW119" s="63"/>
      <c r="NX119" s="63"/>
      <c r="NY119" s="63"/>
      <c r="NZ119" s="63"/>
      <c r="OA119" s="63"/>
      <c r="OB119" s="63"/>
      <c r="OC119" s="63"/>
      <c r="OD119" s="63"/>
      <c r="OE119" s="63"/>
      <c r="OF119" s="63"/>
      <c r="OG119" s="63"/>
      <c r="OH119" s="63"/>
      <c r="OI119" s="63"/>
      <c r="OJ119" s="63"/>
      <c r="OK119" s="63"/>
      <c r="OL119" s="63"/>
      <c r="OM119" s="63"/>
      <c r="ON119" s="63"/>
      <c r="OO119" s="63"/>
      <c r="OP119" s="63"/>
      <c r="OQ119" s="63"/>
      <c r="OR119" s="63"/>
      <c r="OS119" s="63"/>
      <c r="OT119" s="63"/>
      <c r="OU119" s="63"/>
      <c r="OV119" s="63"/>
      <c r="OW119" s="63"/>
      <c r="OX119" s="63"/>
      <c r="OY119" s="63"/>
      <c r="OZ119" s="63"/>
      <c r="PA119" s="63"/>
      <c r="PB119" s="63"/>
      <c r="PC119" s="63"/>
      <c r="PD119" s="63"/>
      <c r="PE119" s="63"/>
      <c r="PF119" s="63"/>
      <c r="PG119" s="63"/>
      <c r="PH119" s="63"/>
      <c r="PI119" s="63"/>
      <c r="PJ119" s="63"/>
      <c r="PK119" s="63"/>
      <c r="PL119" s="63"/>
      <c r="PM119" s="63"/>
      <c r="PN119" s="63"/>
      <c r="PO119" s="63"/>
      <c r="PP119" s="63"/>
      <c r="PQ119" s="63"/>
      <c r="PR119" s="63"/>
      <c r="PS119" s="63"/>
      <c r="PT119" s="63"/>
      <c r="PU119" s="63"/>
      <c r="PV119" s="63"/>
      <c r="PW119" s="63"/>
      <c r="PX119" s="63"/>
      <c r="PY119" s="63"/>
      <c r="PZ119" s="63"/>
      <c r="QA119" s="63"/>
      <c r="QB119" s="63"/>
      <c r="QC119" s="63"/>
      <c r="QD119" s="63"/>
      <c r="QE119" s="63"/>
      <c r="QF119" s="63"/>
      <c r="QG119" s="63"/>
      <c r="QH119" s="63"/>
      <c r="QI119" s="63"/>
      <c r="QJ119" s="63"/>
      <c r="QK119" s="63"/>
      <c r="QL119" s="63"/>
      <c r="QM119" s="63"/>
      <c r="QN119" s="63"/>
      <c r="QO119" s="63"/>
      <c r="QP119" s="63"/>
      <c r="QQ119" s="63"/>
      <c r="QR119" s="63"/>
      <c r="QS119" s="63"/>
      <c r="QT119" s="63"/>
      <c r="QU119" s="63"/>
      <c r="QV119" s="63"/>
      <c r="QW119" s="63"/>
      <c r="QX119" s="63"/>
      <c r="QY119" s="63"/>
      <c r="QZ119" s="63"/>
      <c r="RA119" s="63"/>
      <c r="RB119" s="63"/>
      <c r="RC119" s="63"/>
      <c r="RD119" s="63"/>
      <c r="RE119" s="63"/>
      <c r="RF119" s="63"/>
      <c r="RG119" s="63"/>
      <c r="RH119" s="63"/>
      <c r="RI119" s="63"/>
      <c r="RJ119" s="63"/>
      <c r="RK119" s="63"/>
      <c r="RL119" s="63"/>
      <c r="RM119" s="63"/>
      <c r="RN119" s="63"/>
      <c r="RO119" s="63"/>
      <c r="RP119" s="63"/>
      <c r="RQ119" s="63"/>
      <c r="RR119" s="63"/>
      <c r="RS119" s="63"/>
      <c r="RT119" s="63"/>
      <c r="RU119" s="63"/>
      <c r="RV119" s="63"/>
      <c r="RW119" s="63"/>
      <c r="RX119" s="63"/>
      <c r="RY119" s="63"/>
      <c r="RZ119" s="63"/>
      <c r="SA119" s="63"/>
      <c r="SB119" s="63"/>
      <c r="SC119" s="63"/>
      <c r="SD119" s="63"/>
      <c r="SE119" s="63"/>
      <c r="SF119" s="63"/>
      <c r="SG119" s="63"/>
      <c r="SH119" s="63"/>
      <c r="SI119" s="63"/>
      <c r="SJ119" s="63"/>
      <c r="SK119" s="63"/>
      <c r="SL119" s="63"/>
      <c r="SM119" s="63"/>
      <c r="SN119" s="63"/>
      <c r="SO119" s="63"/>
      <c r="SP119" s="63"/>
      <c r="SQ119" s="63"/>
      <c r="SR119" s="63"/>
      <c r="SS119" s="63"/>
      <c r="ST119" s="63"/>
      <c r="SU119" s="63"/>
      <c r="SV119" s="63"/>
      <c r="SW119" s="63"/>
      <c r="SX119" s="63"/>
      <c r="SY119" s="63"/>
      <c r="SZ119" s="63"/>
      <c r="TA119" s="63"/>
      <c r="TB119" s="63"/>
      <c r="TC119" s="63"/>
      <c r="TD119" s="63"/>
      <c r="TE119" s="63"/>
      <c r="TF119" s="63"/>
      <c r="TG119" s="63"/>
      <c r="TH119" s="63"/>
      <c r="TI119" s="63"/>
      <c r="TJ119" s="63"/>
      <c r="TK119" s="63"/>
      <c r="TL119" s="63"/>
      <c r="TM119" s="63"/>
      <c r="TN119" s="63"/>
      <c r="TO119" s="63"/>
      <c r="TP119" s="63"/>
      <c r="TQ119" s="63"/>
      <c r="TR119" s="63"/>
      <c r="TS119" s="63"/>
      <c r="TT119" s="63"/>
      <c r="TU119" s="63"/>
      <c r="TV119" s="63"/>
      <c r="TW119" s="63"/>
      <c r="TX119" s="63"/>
      <c r="TY119" s="63"/>
      <c r="TZ119" s="63"/>
      <c r="UA119" s="63"/>
      <c r="UB119" s="63"/>
      <c r="UC119" s="63"/>
      <c r="UD119" s="63"/>
      <c r="UE119" s="63"/>
      <c r="UF119" s="63"/>
      <c r="UG119" s="63"/>
      <c r="UH119" s="63"/>
      <c r="UI119" s="63"/>
      <c r="UJ119" s="63"/>
      <c r="UK119" s="63"/>
      <c r="UL119" s="63"/>
      <c r="UM119" s="63"/>
      <c r="UN119" s="63"/>
      <c r="UO119" s="63"/>
      <c r="UP119" s="63"/>
      <c r="UQ119" s="63"/>
      <c r="UR119" s="63"/>
      <c r="US119" s="63"/>
      <c r="UT119" s="63"/>
      <c r="UU119" s="63"/>
      <c r="UV119" s="63"/>
      <c r="UW119" s="63"/>
      <c r="UX119" s="63"/>
      <c r="UY119" s="63"/>
      <c r="UZ119" s="63"/>
      <c r="VA119" s="63"/>
      <c r="VB119" s="63"/>
      <c r="VC119" s="63"/>
      <c r="VD119" s="63"/>
      <c r="VE119" s="63"/>
      <c r="VF119" s="63"/>
      <c r="VG119" s="63"/>
      <c r="VH119" s="63"/>
      <c r="VI119" s="63"/>
      <c r="VJ119" s="63"/>
      <c r="VK119" s="63"/>
      <c r="VL119" s="63"/>
      <c r="VM119" s="63"/>
      <c r="VN119" s="63"/>
      <c r="VO119" s="63"/>
      <c r="VP119" s="63"/>
      <c r="VQ119" s="63"/>
      <c r="VR119" s="63"/>
      <c r="VS119" s="63"/>
      <c r="VT119" s="63"/>
      <c r="VU119" s="63"/>
      <c r="VV119" s="63"/>
      <c r="VW119" s="63"/>
      <c r="VX119" s="63"/>
      <c r="VY119" s="63"/>
      <c r="VZ119" s="63"/>
      <c r="WA119" s="63"/>
      <c r="WB119" s="63"/>
      <c r="WC119" s="63"/>
      <c r="WD119" s="63"/>
      <c r="WE119" s="63"/>
      <c r="WF119" s="63"/>
      <c r="WG119" s="63"/>
      <c r="WH119" s="63"/>
      <c r="WI119" s="63"/>
      <c r="WJ119" s="63"/>
      <c r="WK119" s="63"/>
      <c r="WL119" s="63"/>
      <c r="WM119" s="63"/>
      <c r="WN119" s="63"/>
      <c r="WO119" s="63"/>
      <c r="WP119" s="63"/>
      <c r="WQ119" s="63"/>
      <c r="WR119" s="63"/>
      <c r="WS119" s="63"/>
      <c r="WT119" s="63"/>
      <c r="WU119" s="63"/>
      <c r="WV119" s="63"/>
      <c r="WW119" s="63"/>
      <c r="WX119" s="63"/>
      <c r="WY119" s="63"/>
      <c r="WZ119" s="63"/>
      <c r="XA119" s="63"/>
      <c r="XB119" s="63"/>
      <c r="XC119" s="63"/>
      <c r="XD119" s="63"/>
      <c r="XE119" s="63"/>
      <c r="XF119" s="63"/>
      <c r="XG119" s="63"/>
      <c r="XH119" s="63"/>
      <c r="XI119" s="63"/>
      <c r="XJ119" s="63"/>
      <c r="XK119" s="63"/>
      <c r="XL119" s="63"/>
      <c r="XM119" s="63"/>
      <c r="XN119" s="63"/>
      <c r="XO119" s="63"/>
      <c r="XP119" s="63"/>
      <c r="XQ119" s="63"/>
      <c r="XR119" s="63"/>
      <c r="XS119" s="63"/>
      <c r="XT119" s="63"/>
      <c r="XU119" s="63"/>
      <c r="XV119" s="63"/>
      <c r="XW119" s="63"/>
      <c r="XX119" s="63"/>
      <c r="XY119" s="63"/>
      <c r="XZ119" s="63"/>
      <c r="YA119" s="63"/>
      <c r="YB119" s="63"/>
      <c r="YC119" s="63"/>
      <c r="YD119" s="63"/>
      <c r="YE119" s="63"/>
      <c r="YF119" s="63"/>
      <c r="YG119" s="63"/>
      <c r="YH119" s="63"/>
      <c r="YI119" s="63"/>
      <c r="YJ119" s="63"/>
      <c r="YK119" s="63"/>
      <c r="YL119" s="63"/>
      <c r="YM119" s="63"/>
      <c r="YN119" s="63"/>
      <c r="YO119" s="63"/>
      <c r="YP119" s="63"/>
      <c r="YQ119" s="63"/>
      <c r="YR119" s="63"/>
      <c r="YS119" s="63"/>
      <c r="YT119" s="63"/>
      <c r="YU119" s="63"/>
      <c r="YV119" s="63"/>
      <c r="YW119" s="63"/>
      <c r="YX119" s="63"/>
      <c r="YY119" s="63"/>
      <c r="YZ119" s="63"/>
      <c r="ZA119" s="63"/>
      <c r="ZB119" s="63"/>
      <c r="ZC119" s="63"/>
      <c r="ZD119" s="63"/>
      <c r="ZE119" s="63"/>
      <c r="ZF119" s="63"/>
      <c r="ZG119" s="63"/>
      <c r="ZH119" s="63"/>
      <c r="ZI119" s="63"/>
      <c r="ZJ119" s="63"/>
      <c r="ZK119" s="63"/>
      <c r="ZL119" s="63"/>
      <c r="ZM119" s="63"/>
      <c r="ZN119" s="63"/>
      <c r="ZO119" s="63"/>
      <c r="ZP119" s="63"/>
      <c r="ZQ119" s="63"/>
      <c r="ZR119" s="63"/>
      <c r="ZS119" s="63"/>
      <c r="ZT119" s="63"/>
      <c r="ZU119" s="63"/>
      <c r="ZV119" s="63"/>
      <c r="ZW119" s="63"/>
      <c r="ZX119" s="63"/>
      <c r="ZY119" s="63"/>
      <c r="ZZ119" s="63"/>
      <c r="AAA119" s="63"/>
      <c r="AAB119" s="63"/>
      <c r="AAC119" s="63"/>
      <c r="AAD119" s="63"/>
      <c r="AAE119" s="63"/>
      <c r="AAF119" s="63"/>
      <c r="AAG119" s="63"/>
      <c r="AAH119" s="63"/>
      <c r="AAI119" s="63"/>
      <c r="AAJ119" s="63"/>
      <c r="AAK119" s="63"/>
      <c r="AAL119" s="63"/>
      <c r="AAM119" s="63"/>
      <c r="AAN119" s="63"/>
      <c r="AAO119" s="63"/>
      <c r="AAP119" s="63"/>
      <c r="AAQ119" s="63"/>
      <c r="AAR119" s="63"/>
      <c r="AAS119" s="63"/>
      <c r="AAT119" s="63"/>
      <c r="AAU119" s="63"/>
      <c r="AAV119" s="63"/>
      <c r="AAW119" s="63"/>
      <c r="AAX119" s="63"/>
      <c r="AAY119" s="63"/>
      <c r="AAZ119" s="63"/>
      <c r="ABA119" s="63"/>
      <c r="ABB119" s="63"/>
      <c r="ABC119" s="63"/>
      <c r="ABD119" s="63"/>
      <c r="ABE119" s="63"/>
      <c r="ABF119" s="63"/>
      <c r="ABG119" s="63"/>
      <c r="ABH119" s="63"/>
      <c r="ABI119" s="63"/>
      <c r="ABJ119" s="63"/>
      <c r="ABK119" s="63"/>
      <c r="ABL119" s="63"/>
      <c r="ABM119" s="63"/>
      <c r="ABN119" s="63"/>
      <c r="ABO119" s="63"/>
      <c r="ABP119" s="63"/>
      <c r="ABQ119" s="63"/>
      <c r="ABR119" s="63"/>
      <c r="ABS119" s="63"/>
      <c r="ABT119" s="63"/>
      <c r="ABU119" s="63"/>
      <c r="ABV119" s="63"/>
      <c r="ABW119" s="63"/>
      <c r="ABX119" s="63"/>
      <c r="ABY119" s="63"/>
      <c r="ABZ119" s="63"/>
      <c r="ACA119" s="63"/>
      <c r="ACB119" s="63"/>
      <c r="ACC119" s="63"/>
      <c r="ACD119" s="63"/>
      <c r="ACE119" s="63"/>
      <c r="ACF119" s="63"/>
      <c r="ACG119" s="63"/>
      <c r="ACH119" s="63"/>
      <c r="ACI119" s="63"/>
      <c r="ACJ119" s="63"/>
      <c r="ACK119" s="63"/>
      <c r="ACL119" s="63"/>
      <c r="ACM119" s="63"/>
      <c r="ACN119" s="63"/>
      <c r="ACO119" s="63"/>
      <c r="ACP119" s="63"/>
      <c r="ACQ119" s="63"/>
      <c r="ACR119" s="63"/>
      <c r="ACS119" s="63"/>
      <c r="ACT119" s="63"/>
      <c r="ACU119" s="63"/>
      <c r="ACV119" s="63"/>
      <c r="ACW119" s="63"/>
      <c r="ACX119" s="63"/>
      <c r="ACY119" s="63"/>
      <c r="ACZ119" s="63"/>
      <c r="ADA119" s="63"/>
      <c r="ADB119" s="63"/>
      <c r="ADC119" s="63"/>
      <c r="ADD119" s="63"/>
      <c r="ADE119" s="63"/>
      <c r="ADF119" s="63"/>
      <c r="ADG119" s="63"/>
      <c r="ADH119" s="63"/>
      <c r="ADI119" s="63"/>
      <c r="ADJ119" s="63"/>
      <c r="ADK119" s="63"/>
      <c r="ADL119" s="63"/>
      <c r="ADM119" s="63"/>
      <c r="ADN119" s="63"/>
      <c r="ADO119" s="63"/>
      <c r="ADP119" s="63"/>
      <c r="ADQ119" s="63"/>
      <c r="ADR119" s="63"/>
      <c r="ADS119" s="63"/>
      <c r="ADT119" s="63"/>
      <c r="ADU119" s="63"/>
      <c r="ADV119" s="63"/>
      <c r="ADW119" s="63"/>
      <c r="ADX119" s="63"/>
      <c r="ADY119" s="63"/>
      <c r="ADZ119" s="63"/>
      <c r="AEA119" s="63"/>
      <c r="AEB119" s="63"/>
      <c r="AEC119" s="63"/>
      <c r="AED119" s="63"/>
      <c r="AEE119" s="63"/>
      <c r="AEF119" s="63"/>
      <c r="AEG119" s="63"/>
      <c r="AEH119" s="63"/>
      <c r="AEI119" s="63"/>
      <c r="AEJ119" s="63"/>
      <c r="AEK119" s="63"/>
      <c r="AEL119" s="63"/>
      <c r="AEM119" s="63"/>
      <c r="AEN119" s="63"/>
      <c r="AEO119" s="63"/>
      <c r="AEP119" s="63"/>
      <c r="AEQ119" s="63"/>
      <c r="AER119" s="63"/>
      <c r="AES119" s="63"/>
      <c r="AET119" s="63"/>
      <c r="AEU119" s="63"/>
      <c r="AEV119" s="63"/>
      <c r="AEW119" s="63"/>
      <c r="AEX119" s="63"/>
      <c r="AEY119" s="63"/>
      <c r="AEZ119" s="63"/>
      <c r="AFA119" s="63"/>
      <c r="AFB119" s="63"/>
      <c r="AFC119" s="63"/>
      <c r="AFD119" s="63"/>
      <c r="AFE119" s="63"/>
      <c r="AFF119" s="63"/>
      <c r="AFG119" s="63"/>
      <c r="AFH119" s="63"/>
      <c r="AFI119" s="63"/>
      <c r="AFJ119" s="63"/>
      <c r="AFK119" s="63"/>
      <c r="AFL119" s="63"/>
      <c r="AFM119" s="63"/>
      <c r="AFN119" s="63"/>
      <c r="AFO119" s="63"/>
      <c r="AFP119" s="63"/>
      <c r="AFQ119" s="63"/>
      <c r="AFR119" s="63"/>
      <c r="AFS119" s="63"/>
      <c r="AFT119" s="63"/>
      <c r="AFU119" s="63"/>
      <c r="AFV119" s="63"/>
      <c r="AFW119" s="63"/>
      <c r="AFX119" s="63"/>
      <c r="AFY119" s="63"/>
      <c r="AFZ119" s="63"/>
      <c r="AGA119" s="63"/>
      <c r="AGB119" s="63"/>
      <c r="AGC119" s="63"/>
      <c r="AGD119" s="63"/>
      <c r="AGE119" s="63"/>
      <c r="AGF119" s="63"/>
      <c r="AGG119" s="63"/>
      <c r="AGH119" s="63"/>
      <c r="AGI119" s="63"/>
      <c r="AGJ119" s="63"/>
      <c r="AGK119" s="63"/>
      <c r="AGL119" s="63"/>
      <c r="AGM119" s="63"/>
      <c r="AGN119" s="63"/>
      <c r="AGO119" s="63"/>
      <c r="AGP119" s="63"/>
      <c r="AGQ119" s="63"/>
      <c r="AGR119" s="63"/>
      <c r="AGS119" s="63"/>
      <c r="AGT119" s="63"/>
      <c r="AGU119" s="63"/>
      <c r="AGV119" s="63"/>
      <c r="AGW119" s="63"/>
      <c r="AGX119" s="63"/>
      <c r="AGY119" s="63"/>
      <c r="AGZ119" s="63"/>
      <c r="AHA119" s="63"/>
      <c r="AHB119" s="63"/>
      <c r="AHC119" s="63"/>
      <c r="AHD119" s="63"/>
      <c r="AHE119" s="63"/>
      <c r="AHF119" s="63"/>
      <c r="AHG119" s="63"/>
      <c r="AHH119" s="63"/>
      <c r="AHI119" s="63"/>
      <c r="AHJ119" s="63"/>
      <c r="AHK119" s="63"/>
      <c r="AHL119" s="63"/>
      <c r="AHM119" s="63"/>
      <c r="AHN119" s="63"/>
      <c r="AHO119" s="63"/>
      <c r="AHP119" s="63"/>
      <c r="AHQ119" s="63"/>
      <c r="AHR119" s="63"/>
      <c r="AHS119" s="63"/>
      <c r="AHT119" s="63"/>
      <c r="AHU119" s="63"/>
      <c r="AHV119" s="63"/>
      <c r="AHW119" s="63"/>
      <c r="AHX119" s="63"/>
      <c r="AHY119" s="63"/>
      <c r="AHZ119" s="63"/>
      <c r="AIA119" s="63"/>
      <c r="AIB119" s="63"/>
      <c r="AIC119" s="63"/>
      <c r="AID119" s="63"/>
      <c r="AIE119" s="63"/>
      <c r="AIF119" s="63"/>
      <c r="AIG119" s="63"/>
      <c r="AIH119" s="63"/>
      <c r="AII119" s="63"/>
      <c r="AIJ119" s="63"/>
      <c r="AIK119" s="63"/>
      <c r="AIL119" s="63"/>
      <c r="AIM119" s="63"/>
      <c r="AIN119" s="63"/>
      <c r="AIO119" s="63"/>
      <c r="AIP119" s="63"/>
      <c r="AIQ119" s="63"/>
      <c r="AIR119" s="63"/>
      <c r="AIS119" s="63"/>
      <c r="AIT119" s="63"/>
      <c r="AIU119" s="63"/>
      <c r="AIV119" s="63"/>
      <c r="AIW119" s="63"/>
      <c r="AIX119" s="63"/>
      <c r="AIY119" s="63"/>
      <c r="AIZ119" s="63"/>
      <c r="AJA119" s="63"/>
      <c r="AJB119" s="63"/>
      <c r="AJC119" s="63"/>
      <c r="AJD119" s="63"/>
      <c r="AJE119" s="63"/>
      <c r="AJF119" s="63"/>
      <c r="AJG119" s="63"/>
      <c r="AJH119" s="63"/>
      <c r="AJI119" s="63"/>
      <c r="AJJ119" s="63"/>
      <c r="AJK119" s="63"/>
      <c r="AJL119" s="63"/>
      <c r="AJM119" s="63"/>
      <c r="AJN119" s="63"/>
      <c r="AJO119" s="63"/>
      <c r="AJP119" s="63"/>
      <c r="AJQ119" s="63"/>
      <c r="AJR119" s="63"/>
      <c r="AJS119" s="63"/>
      <c r="AJT119" s="63"/>
      <c r="AJU119" s="63"/>
      <c r="AJV119" s="63"/>
      <c r="AJW119" s="63"/>
      <c r="AJX119" s="63"/>
      <c r="AJY119" s="63"/>
      <c r="AJZ119" s="63"/>
      <c r="AKA119" s="63"/>
      <c r="AKB119" s="63"/>
      <c r="AKC119" s="63"/>
      <c r="AKD119" s="63"/>
      <c r="AKE119" s="63"/>
      <c r="AKF119" s="63"/>
      <c r="AKG119" s="63"/>
      <c r="AKH119" s="63"/>
      <c r="AKI119" s="63"/>
      <c r="AKJ119" s="63"/>
      <c r="AKK119" s="63"/>
      <c r="AKL119" s="63"/>
      <c r="AKM119" s="63"/>
      <c r="AKN119" s="63"/>
      <c r="AKO119" s="63"/>
      <c r="AKP119" s="63"/>
      <c r="AKQ119" s="63"/>
      <c r="AKR119" s="63"/>
      <c r="AKS119" s="63"/>
      <c r="AKT119" s="63"/>
      <c r="AKU119" s="63"/>
      <c r="AKV119" s="63"/>
      <c r="AKW119" s="63"/>
      <c r="AKX119" s="63"/>
      <c r="AKY119" s="63"/>
      <c r="AKZ119" s="63"/>
      <c r="ALA119" s="63"/>
      <c r="ALB119" s="63"/>
      <c r="ALC119" s="63"/>
      <c r="ALD119" s="63"/>
      <c r="ALE119" s="63"/>
      <c r="ALF119" s="63"/>
      <c r="ALG119" s="63"/>
      <c r="ALH119" s="63"/>
      <c r="ALI119" s="63"/>
      <c r="ALJ119" s="63"/>
      <c r="ALK119" s="63"/>
      <c r="ALL119" s="63"/>
      <c r="ALM119" s="63"/>
      <c r="ALN119" s="63"/>
      <c r="ALO119" s="63"/>
      <c r="ALP119" s="63"/>
      <c r="ALQ119" s="63"/>
      <c r="ALR119" s="63"/>
      <c r="ALS119" s="63"/>
      <c r="ALT119" s="63"/>
      <c r="ALU119" s="63"/>
      <c r="ALV119" s="63"/>
      <c r="ALW119" s="63"/>
      <c r="ALX119" s="63"/>
      <c r="ALY119" s="63"/>
      <c r="ALZ119" s="63"/>
      <c r="AMA119" s="63"/>
      <c r="AMB119" s="63"/>
      <c r="AMC119" s="63"/>
      <c r="AMD119" s="63"/>
      <c r="AME119" s="63"/>
      <c r="AMF119" s="63"/>
      <c r="AMG119" s="63"/>
      <c r="AMH119" s="63"/>
      <c r="AMI119" s="63"/>
      <c r="AMJ119" s="63"/>
      <c r="AMK119" s="63"/>
      <c r="AML119" s="63"/>
      <c r="AMM119" s="63"/>
      <c r="AMN119" s="63"/>
      <c r="AMO119" s="63"/>
      <c r="AMP119" s="63"/>
      <c r="AMQ119" s="63"/>
      <c r="AMR119" s="63"/>
      <c r="AMS119" s="63"/>
      <c r="AMT119" s="63"/>
      <c r="AMU119" s="63"/>
      <c r="AMV119" s="63"/>
      <c r="AMW119" s="63"/>
      <c r="AMX119" s="63"/>
      <c r="AMY119" s="63"/>
      <c r="AMZ119" s="63"/>
      <c r="ANA119" s="63"/>
      <c r="ANB119" s="63"/>
      <c r="ANC119" s="63"/>
      <c r="AND119" s="63"/>
      <c r="ANE119" s="63"/>
      <c r="ANF119" s="63"/>
      <c r="ANG119" s="63"/>
      <c r="ANH119" s="63"/>
      <c r="ANI119" s="63"/>
      <c r="ANJ119" s="63"/>
      <c r="ANK119" s="63"/>
      <c r="ANL119" s="63"/>
      <c r="ANM119" s="63"/>
      <c r="ANN119" s="63"/>
      <c r="ANO119" s="63"/>
      <c r="ANP119" s="63"/>
      <c r="ANQ119" s="63"/>
      <c r="ANR119" s="63"/>
      <c r="ANS119" s="63"/>
      <c r="ANT119" s="63"/>
      <c r="ANU119" s="63"/>
      <c r="ANV119" s="63"/>
      <c r="ANW119" s="63"/>
      <c r="ANX119" s="63"/>
      <c r="ANY119" s="63"/>
      <c r="ANZ119" s="63"/>
      <c r="AOA119" s="63"/>
      <c r="AOB119" s="63"/>
      <c r="AOC119" s="63"/>
      <c r="AOD119" s="63"/>
      <c r="AOE119" s="63"/>
      <c r="AOF119" s="63"/>
      <c r="AOG119" s="63"/>
      <c r="AOH119" s="63"/>
      <c r="AOI119" s="63"/>
      <c r="AOJ119" s="63"/>
      <c r="AOK119" s="63"/>
      <c r="AOL119" s="63"/>
      <c r="AOM119" s="63"/>
      <c r="AON119" s="63"/>
      <c r="AOO119" s="63"/>
      <c r="AOP119" s="63"/>
      <c r="AOQ119" s="63"/>
      <c r="AOR119" s="63"/>
      <c r="AOS119" s="63"/>
      <c r="AOT119" s="63"/>
      <c r="AOU119" s="63"/>
      <c r="AOV119" s="63"/>
      <c r="AOW119" s="63"/>
      <c r="AOX119" s="63"/>
      <c r="AOY119" s="63"/>
      <c r="AOZ119" s="63"/>
      <c r="APA119" s="63"/>
      <c r="APB119" s="63"/>
      <c r="APC119" s="63"/>
      <c r="APD119" s="63"/>
      <c r="APE119" s="63"/>
      <c r="APF119" s="63"/>
      <c r="APG119" s="63"/>
      <c r="APH119" s="63"/>
      <c r="API119" s="63"/>
      <c r="APJ119" s="63"/>
      <c r="APK119" s="63"/>
      <c r="APL119" s="63"/>
      <c r="APM119" s="63"/>
      <c r="APN119" s="63"/>
      <c r="APO119" s="63"/>
      <c r="APP119" s="63"/>
      <c r="APQ119" s="63"/>
      <c r="APR119" s="63"/>
      <c r="APS119" s="63"/>
      <c r="APT119" s="63"/>
      <c r="APU119" s="63"/>
      <c r="APV119" s="63"/>
      <c r="APW119" s="63"/>
      <c r="APX119" s="63"/>
      <c r="APY119" s="63"/>
      <c r="APZ119" s="63"/>
      <c r="AQA119" s="63"/>
      <c r="AQB119" s="63"/>
      <c r="AQC119" s="63"/>
      <c r="AQD119" s="63"/>
      <c r="AQE119" s="63"/>
      <c r="AQF119" s="63"/>
      <c r="AQG119" s="63"/>
      <c r="AQH119" s="63"/>
      <c r="AQI119" s="63"/>
      <c r="AQJ119" s="63"/>
      <c r="AQK119" s="63"/>
      <c r="AQL119" s="63"/>
      <c r="AQM119" s="63"/>
      <c r="AQN119" s="63"/>
      <c r="AQO119" s="63"/>
      <c r="AQP119" s="63"/>
      <c r="AQQ119" s="63"/>
      <c r="AQR119" s="63"/>
      <c r="AQS119" s="63"/>
      <c r="AQT119" s="63"/>
      <c r="AQU119" s="63"/>
      <c r="AQV119" s="63"/>
      <c r="AQW119" s="63"/>
      <c r="AQX119" s="63"/>
      <c r="AQY119" s="63"/>
      <c r="AQZ119" s="63"/>
      <c r="ARA119" s="63"/>
      <c r="ARB119" s="63"/>
      <c r="ARC119" s="63"/>
      <c r="ARD119" s="63"/>
      <c r="ARE119" s="63"/>
      <c r="ARF119" s="63"/>
      <c r="ARG119" s="63"/>
      <c r="ARH119" s="63"/>
      <c r="ARI119" s="63"/>
      <c r="ARJ119" s="63"/>
      <c r="ARK119" s="63"/>
      <c r="ARL119" s="63"/>
      <c r="ARM119" s="63"/>
      <c r="ARN119" s="63"/>
      <c r="ARO119" s="63"/>
      <c r="ARP119" s="63"/>
      <c r="ARQ119" s="63"/>
      <c r="ARR119" s="63"/>
      <c r="ARS119" s="63"/>
      <c r="ART119" s="63"/>
      <c r="ARU119" s="63"/>
      <c r="ARV119" s="63"/>
      <c r="ARW119" s="63"/>
      <c r="ARX119" s="63"/>
      <c r="ARY119" s="63"/>
      <c r="ARZ119" s="63"/>
      <c r="ASA119" s="63"/>
      <c r="ASB119" s="63"/>
      <c r="ASC119" s="63"/>
      <c r="ASD119" s="63"/>
      <c r="ASE119" s="63"/>
      <c r="ASF119" s="63"/>
      <c r="ASG119" s="63"/>
      <c r="ASH119" s="63"/>
      <c r="ASI119" s="63"/>
      <c r="ASJ119" s="63"/>
      <c r="ASK119" s="63"/>
      <c r="ASL119" s="63"/>
      <c r="ASM119" s="63"/>
      <c r="ASN119" s="63"/>
      <c r="ASO119" s="63"/>
      <c r="ASP119" s="63"/>
      <c r="ASQ119" s="63"/>
      <c r="ASR119" s="63"/>
      <c r="ASS119" s="63"/>
      <c r="AST119" s="63"/>
      <c r="ASU119" s="63"/>
      <c r="ASV119" s="63"/>
      <c r="ASW119" s="63"/>
      <c r="ASX119" s="63"/>
      <c r="ASY119" s="63"/>
      <c r="ASZ119" s="63"/>
      <c r="ATA119" s="63"/>
      <c r="ATB119" s="63"/>
      <c r="ATC119" s="63"/>
      <c r="ATD119" s="63"/>
      <c r="ATE119" s="63"/>
      <c r="ATF119" s="63"/>
      <c r="ATG119" s="63"/>
      <c r="ATH119" s="63"/>
      <c r="ATI119" s="63"/>
      <c r="ATJ119" s="63"/>
      <c r="ATK119" s="63"/>
      <c r="ATL119" s="63"/>
      <c r="ATM119" s="63"/>
      <c r="ATN119" s="63"/>
      <c r="ATO119" s="63"/>
      <c r="ATP119" s="63"/>
      <c r="ATQ119" s="63"/>
      <c r="ATR119" s="63"/>
      <c r="ATS119" s="63"/>
      <c r="ATT119" s="63"/>
      <c r="ATU119" s="63"/>
      <c r="ATV119" s="63"/>
      <c r="ATW119" s="63"/>
      <c r="ATX119" s="63"/>
      <c r="ATY119" s="63"/>
      <c r="ATZ119" s="63"/>
      <c r="AUA119" s="63"/>
      <c r="AUB119" s="63"/>
      <c r="AUC119" s="63"/>
      <c r="AUD119" s="63"/>
      <c r="AUE119" s="63"/>
      <c r="AUF119" s="63"/>
      <c r="AUG119" s="63"/>
      <c r="AUH119" s="63"/>
      <c r="AUI119" s="63"/>
      <c r="AUJ119" s="63"/>
      <c r="AUK119" s="63"/>
      <c r="AUL119" s="63"/>
      <c r="AUM119" s="63"/>
      <c r="AUN119" s="63"/>
      <c r="AUO119" s="63"/>
      <c r="AUP119" s="63"/>
      <c r="AUQ119" s="63"/>
      <c r="AUR119" s="63"/>
      <c r="AUS119" s="63"/>
      <c r="AUT119" s="63"/>
      <c r="AUU119" s="63"/>
      <c r="AUV119" s="63"/>
      <c r="AUW119" s="63"/>
      <c r="AUX119" s="63"/>
      <c r="AUY119" s="63"/>
      <c r="AUZ119" s="63"/>
      <c r="AVA119" s="63"/>
      <c r="AVB119" s="63"/>
      <c r="AVC119" s="63"/>
      <c r="AVD119" s="63"/>
      <c r="AVE119" s="63"/>
      <c r="AVF119" s="63"/>
      <c r="AVG119" s="63"/>
      <c r="AVH119" s="63"/>
      <c r="AVI119" s="63"/>
      <c r="AVJ119" s="63"/>
      <c r="AVK119" s="63"/>
      <c r="AVL119" s="63"/>
      <c r="AVM119" s="63"/>
      <c r="AVN119" s="63"/>
      <c r="AVO119" s="63"/>
      <c r="AVP119" s="63"/>
      <c r="AVQ119" s="63"/>
      <c r="AVR119" s="63"/>
      <c r="AVS119" s="63"/>
      <c r="AVT119" s="63"/>
      <c r="AVU119" s="63"/>
      <c r="AVV119" s="63"/>
      <c r="AVW119" s="63"/>
      <c r="AVX119" s="63"/>
      <c r="AVY119" s="63"/>
      <c r="AVZ119" s="63"/>
      <c r="AWA119" s="63"/>
      <c r="AWB119" s="63"/>
      <c r="AWC119" s="63"/>
      <c r="AWD119" s="63"/>
      <c r="AWE119" s="63"/>
      <c r="AWF119" s="63"/>
      <c r="AWG119" s="63"/>
      <c r="AWH119" s="63"/>
      <c r="AWI119" s="63"/>
      <c r="AWJ119" s="63"/>
      <c r="AWK119" s="63"/>
      <c r="AWL119" s="63"/>
      <c r="AWM119" s="63"/>
      <c r="AWN119" s="63"/>
      <c r="AWO119" s="63"/>
      <c r="AWP119" s="63"/>
      <c r="AWQ119" s="63"/>
      <c r="AWR119" s="63"/>
      <c r="AWS119" s="63"/>
      <c r="AWT119" s="63"/>
      <c r="AWU119" s="63"/>
      <c r="AWV119" s="63"/>
      <c r="AWW119" s="63"/>
      <c r="AWX119" s="63"/>
      <c r="AWY119" s="63"/>
      <c r="AWZ119" s="63"/>
      <c r="AXA119" s="63"/>
      <c r="AXB119" s="63"/>
      <c r="AXC119" s="63"/>
      <c r="AXD119" s="63"/>
      <c r="AXE119" s="63"/>
      <c r="AXF119" s="63"/>
      <c r="AXG119" s="63"/>
      <c r="AXH119" s="63"/>
      <c r="AXI119" s="63"/>
      <c r="AXJ119" s="63"/>
      <c r="AXK119" s="63"/>
      <c r="AXL119" s="63"/>
      <c r="AXM119" s="63"/>
      <c r="AXN119" s="63"/>
      <c r="AXO119" s="63"/>
      <c r="AXP119" s="63"/>
      <c r="AXQ119" s="63"/>
      <c r="AXR119" s="63"/>
      <c r="AXS119" s="63"/>
      <c r="AXT119" s="63"/>
      <c r="AXU119" s="63"/>
      <c r="AXV119" s="63"/>
      <c r="AXW119" s="63"/>
      <c r="AXX119" s="63"/>
      <c r="AXY119" s="63"/>
      <c r="AXZ119" s="63"/>
      <c r="AYA119" s="63"/>
      <c r="AYB119" s="63"/>
      <c r="AYC119" s="63"/>
      <c r="AYD119" s="63"/>
      <c r="AYE119" s="63"/>
      <c r="AYF119" s="63"/>
      <c r="AYG119" s="63"/>
      <c r="AYH119" s="63"/>
      <c r="AYI119" s="63"/>
      <c r="AYJ119" s="63"/>
      <c r="AYK119" s="63"/>
      <c r="AYL119" s="63"/>
      <c r="AYM119" s="63"/>
      <c r="AYN119" s="63"/>
      <c r="AYO119" s="63"/>
      <c r="AYP119" s="63"/>
      <c r="AYQ119" s="63"/>
      <c r="AYR119" s="63"/>
      <c r="AYS119" s="63"/>
      <c r="AYT119" s="63"/>
      <c r="AYU119" s="63"/>
      <c r="AYV119" s="63"/>
      <c r="AYW119" s="63"/>
      <c r="AYX119" s="63"/>
      <c r="AYY119" s="63"/>
      <c r="AYZ119" s="63"/>
      <c r="AZA119" s="63"/>
      <c r="AZB119" s="63"/>
      <c r="AZC119" s="63"/>
      <c r="AZD119" s="63"/>
      <c r="AZE119" s="63"/>
      <c r="AZF119" s="63"/>
      <c r="AZG119" s="63"/>
      <c r="AZH119" s="63"/>
      <c r="AZI119" s="63"/>
      <c r="AZJ119" s="63"/>
      <c r="AZK119" s="63"/>
      <c r="AZL119" s="63"/>
      <c r="AZM119" s="63"/>
      <c r="AZN119" s="63"/>
      <c r="AZO119" s="63"/>
      <c r="AZP119" s="63"/>
      <c r="AZQ119" s="63"/>
      <c r="AZR119" s="63"/>
      <c r="AZS119" s="63"/>
      <c r="AZT119" s="63"/>
      <c r="AZU119" s="63"/>
      <c r="AZV119" s="63"/>
      <c r="AZW119" s="63"/>
      <c r="AZX119" s="63"/>
      <c r="AZY119" s="63"/>
      <c r="AZZ119" s="63"/>
      <c r="BAA119" s="63"/>
      <c r="BAB119" s="63"/>
      <c r="BAC119" s="63"/>
      <c r="BAD119" s="63"/>
      <c r="BAE119" s="63"/>
      <c r="BAF119" s="63"/>
      <c r="BAG119" s="63"/>
      <c r="BAH119" s="63"/>
      <c r="BAI119" s="63"/>
      <c r="BAJ119" s="63"/>
      <c r="BAK119" s="63"/>
      <c r="BAL119" s="63"/>
      <c r="BAM119" s="63"/>
      <c r="BAN119" s="63"/>
      <c r="BAO119" s="63"/>
      <c r="BAP119" s="63"/>
      <c r="BAQ119" s="63"/>
      <c r="BAR119" s="63"/>
      <c r="BAS119" s="63"/>
      <c r="BAT119" s="63"/>
      <c r="BAU119" s="63"/>
      <c r="BAV119" s="63"/>
      <c r="BAW119" s="63"/>
      <c r="BAX119" s="63"/>
      <c r="BAY119" s="63"/>
      <c r="BAZ119" s="63"/>
      <c r="BBA119" s="63"/>
      <c r="BBB119" s="63"/>
      <c r="BBC119" s="63"/>
      <c r="BBD119" s="63"/>
      <c r="BBE119" s="63"/>
      <c r="BBF119" s="63"/>
      <c r="BBG119" s="63"/>
      <c r="BBH119" s="63"/>
      <c r="BBI119" s="63"/>
      <c r="BBJ119" s="63"/>
      <c r="BBK119" s="63"/>
      <c r="BBL119" s="63"/>
      <c r="BBM119" s="63"/>
      <c r="BBN119" s="63"/>
      <c r="BBO119" s="63"/>
      <c r="BBP119" s="63"/>
      <c r="BBQ119" s="63"/>
      <c r="BBR119" s="63"/>
      <c r="BBS119" s="63"/>
      <c r="BBT119" s="63"/>
      <c r="BBU119" s="63"/>
      <c r="BBV119" s="63"/>
      <c r="BBW119" s="63"/>
      <c r="BBX119" s="63"/>
      <c r="BBY119" s="63"/>
      <c r="BBZ119" s="63"/>
      <c r="BCA119" s="63"/>
      <c r="BCB119" s="63"/>
      <c r="BCC119" s="63"/>
      <c r="BCD119" s="63"/>
      <c r="BCE119" s="63"/>
      <c r="BCF119" s="63"/>
      <c r="BCG119" s="63"/>
      <c r="BCH119" s="63"/>
      <c r="BCI119" s="63"/>
      <c r="BCJ119" s="63"/>
      <c r="BCK119" s="63"/>
      <c r="BCL119" s="63"/>
      <c r="BCM119" s="63"/>
      <c r="BCN119" s="63"/>
      <c r="BCO119" s="63"/>
      <c r="BCP119" s="63"/>
      <c r="BCQ119" s="63"/>
      <c r="BCR119" s="63"/>
      <c r="BCS119" s="63"/>
      <c r="BCT119" s="63"/>
      <c r="BCU119" s="63"/>
      <c r="BCV119" s="63"/>
      <c r="BCW119" s="63"/>
      <c r="BCX119" s="63"/>
      <c r="BCY119" s="63"/>
      <c r="BCZ119" s="63"/>
      <c r="BDA119" s="63"/>
      <c r="BDB119" s="63"/>
      <c r="BDC119" s="63"/>
      <c r="BDD119" s="63"/>
      <c r="BDE119" s="63"/>
      <c r="BDF119" s="63"/>
      <c r="BDG119" s="63"/>
      <c r="BDH119" s="63"/>
      <c r="BDI119" s="63"/>
      <c r="BDJ119" s="63"/>
      <c r="BDK119" s="63"/>
      <c r="BDL119" s="63"/>
      <c r="BDM119" s="63"/>
      <c r="BDN119" s="63"/>
      <c r="BDO119" s="63"/>
      <c r="BDP119" s="63"/>
      <c r="BDQ119" s="63"/>
      <c r="BDR119" s="63"/>
      <c r="BDS119" s="63"/>
      <c r="BDT119" s="63"/>
      <c r="BDU119" s="63"/>
      <c r="BDV119" s="63"/>
      <c r="BDW119" s="63"/>
      <c r="BDX119" s="63"/>
      <c r="BDY119" s="63"/>
      <c r="BDZ119" s="63"/>
      <c r="BEA119" s="63"/>
      <c r="BEB119" s="63"/>
      <c r="BEC119" s="63"/>
      <c r="BED119" s="63"/>
      <c r="BEE119" s="63"/>
      <c r="BEF119" s="63"/>
      <c r="BEG119" s="63"/>
      <c r="BEH119" s="63"/>
      <c r="BEI119" s="63"/>
      <c r="BEJ119" s="63"/>
      <c r="BEK119" s="63"/>
      <c r="BEL119" s="63"/>
      <c r="BEM119" s="63"/>
      <c r="BEN119" s="63"/>
      <c r="BEO119" s="63"/>
      <c r="BEP119" s="63"/>
      <c r="BEQ119" s="63"/>
      <c r="BER119" s="63"/>
      <c r="BES119" s="63"/>
      <c r="BET119" s="63"/>
      <c r="BEU119" s="63"/>
      <c r="BEV119" s="63"/>
      <c r="BEW119" s="63"/>
      <c r="BEX119" s="63"/>
      <c r="BEY119" s="63"/>
      <c r="BEZ119" s="63"/>
      <c r="BFA119" s="63"/>
      <c r="BFB119" s="63"/>
      <c r="BFC119" s="63"/>
      <c r="BFD119" s="63"/>
      <c r="BFE119" s="63"/>
      <c r="BFF119" s="63"/>
      <c r="BFG119" s="63"/>
      <c r="BFH119" s="63"/>
      <c r="BFI119" s="63"/>
      <c r="BFJ119" s="63"/>
      <c r="BFK119" s="63"/>
      <c r="BFL119" s="63"/>
      <c r="BFM119" s="63"/>
      <c r="BFN119" s="63"/>
      <c r="BFO119" s="63"/>
      <c r="BFP119" s="63"/>
      <c r="BFQ119" s="63"/>
      <c r="BFR119" s="63"/>
      <c r="BFS119" s="63"/>
      <c r="BFT119" s="63"/>
      <c r="BFU119" s="63"/>
      <c r="BFV119" s="63"/>
      <c r="BFW119" s="63"/>
      <c r="BFX119" s="63"/>
      <c r="BFY119" s="63"/>
      <c r="BFZ119" s="63"/>
      <c r="BGA119" s="63"/>
      <c r="BGB119" s="63"/>
      <c r="BGC119" s="63"/>
      <c r="BGD119" s="63"/>
      <c r="BGE119" s="63"/>
      <c r="BGF119" s="63"/>
      <c r="BGG119" s="63"/>
      <c r="BGH119" s="63"/>
      <c r="BGI119" s="63"/>
      <c r="BGJ119" s="63"/>
      <c r="BGK119" s="63"/>
      <c r="BGL119" s="63"/>
      <c r="BGM119" s="63"/>
      <c r="BGN119" s="63"/>
      <c r="BGO119" s="63"/>
      <c r="BGP119" s="63"/>
      <c r="BGQ119" s="63"/>
      <c r="BGR119" s="63"/>
      <c r="BGS119" s="63"/>
      <c r="BGT119" s="63"/>
      <c r="BGU119" s="63"/>
      <c r="BGV119" s="63"/>
      <c r="BGW119" s="63"/>
      <c r="BGX119" s="63"/>
      <c r="BGY119" s="63"/>
      <c r="BGZ119" s="63"/>
      <c r="BHA119" s="63"/>
      <c r="BHB119" s="63"/>
      <c r="BHC119" s="63"/>
      <c r="BHD119" s="63"/>
      <c r="BHE119" s="63"/>
      <c r="BHF119" s="63"/>
      <c r="BHG119" s="63"/>
      <c r="BHH119" s="63"/>
      <c r="BHI119" s="63"/>
      <c r="BHJ119" s="63"/>
      <c r="BHK119" s="63"/>
      <c r="BHL119" s="63"/>
      <c r="BHM119" s="63"/>
      <c r="BHN119" s="63"/>
      <c r="BHO119" s="63"/>
      <c r="BHP119" s="63"/>
      <c r="BHQ119" s="63"/>
      <c r="BHR119" s="63"/>
      <c r="BHS119" s="63"/>
      <c r="BHT119" s="63"/>
      <c r="BHU119" s="63"/>
      <c r="BHV119" s="63"/>
      <c r="BHW119" s="63"/>
      <c r="BHX119" s="63"/>
      <c r="BHY119" s="63"/>
      <c r="BHZ119" s="63"/>
      <c r="BIA119" s="63"/>
      <c r="BIB119" s="63"/>
      <c r="BIC119" s="63"/>
      <c r="BID119" s="63"/>
      <c r="BIE119" s="63"/>
      <c r="BIF119" s="63"/>
      <c r="BIG119" s="63"/>
      <c r="BIH119" s="63"/>
      <c r="BII119" s="63"/>
      <c r="BIJ119" s="63"/>
      <c r="BIK119" s="63"/>
      <c r="BIL119" s="63"/>
      <c r="BIM119" s="63"/>
      <c r="BIN119" s="63"/>
      <c r="BIO119" s="63"/>
      <c r="BIP119" s="63"/>
      <c r="BIQ119" s="63"/>
      <c r="BIR119" s="63"/>
      <c r="BIS119" s="63"/>
      <c r="BIT119" s="63"/>
      <c r="BIU119" s="63"/>
      <c r="BIV119" s="63"/>
      <c r="BIW119" s="63"/>
      <c r="BIX119" s="63"/>
      <c r="BIY119" s="63"/>
      <c r="BIZ119" s="63"/>
      <c r="BJA119" s="63"/>
      <c r="BJB119" s="63"/>
      <c r="BJC119" s="63"/>
      <c r="BJD119" s="63"/>
      <c r="BJE119" s="63"/>
      <c r="BJF119" s="63"/>
      <c r="BJG119" s="63"/>
      <c r="BJH119" s="63"/>
      <c r="BJI119" s="63"/>
      <c r="BJJ119" s="63"/>
      <c r="BJK119" s="63"/>
      <c r="BJL119" s="63"/>
      <c r="BJM119" s="63"/>
      <c r="BJN119" s="63"/>
      <c r="BJO119" s="63"/>
      <c r="BJP119" s="63"/>
      <c r="BJQ119" s="63"/>
      <c r="BJR119" s="63"/>
      <c r="BJS119" s="63"/>
      <c r="BJT119" s="63"/>
      <c r="BJU119" s="63"/>
      <c r="BJV119" s="63"/>
      <c r="BJW119" s="63"/>
      <c r="BJX119" s="63"/>
      <c r="BJY119" s="63"/>
      <c r="BJZ119" s="63"/>
      <c r="BKA119" s="63"/>
      <c r="BKB119" s="63"/>
      <c r="BKC119" s="63"/>
      <c r="BKD119" s="63"/>
      <c r="BKE119" s="63"/>
      <c r="BKF119" s="63"/>
      <c r="BKG119" s="63"/>
      <c r="BKH119" s="63"/>
      <c r="BKI119" s="63"/>
      <c r="BKJ119" s="63"/>
      <c r="BKK119" s="63"/>
      <c r="BKL119" s="63"/>
      <c r="BKM119" s="63"/>
      <c r="BKN119" s="63"/>
      <c r="BKO119" s="63"/>
      <c r="BKP119" s="63"/>
      <c r="BKQ119" s="63"/>
      <c r="BKR119" s="63"/>
      <c r="BKS119" s="63"/>
      <c r="BKT119" s="63"/>
      <c r="BKU119" s="63"/>
      <c r="BKV119" s="63"/>
      <c r="BKW119" s="63"/>
      <c r="BKX119" s="63"/>
      <c r="BKY119" s="63"/>
      <c r="BKZ119" s="63"/>
      <c r="BLA119" s="63"/>
      <c r="BLB119" s="63"/>
      <c r="BLC119" s="63"/>
      <c r="BLD119" s="63"/>
      <c r="BLE119" s="63"/>
      <c r="BLF119" s="63"/>
      <c r="BLG119" s="63"/>
      <c r="BLH119" s="63"/>
      <c r="BLI119" s="63"/>
      <c r="BLJ119" s="63"/>
      <c r="BLK119" s="63"/>
      <c r="BLL119" s="63"/>
      <c r="BLM119" s="63"/>
      <c r="BLN119" s="63"/>
      <c r="BLO119" s="63"/>
      <c r="BLP119" s="63"/>
      <c r="BLQ119" s="63"/>
      <c r="BLR119" s="63"/>
      <c r="BLS119" s="63"/>
      <c r="BLT119" s="63"/>
      <c r="BLU119" s="63"/>
      <c r="BLV119" s="63"/>
      <c r="BLW119" s="63"/>
      <c r="BLX119" s="63"/>
      <c r="BLY119" s="63"/>
      <c r="BLZ119" s="63"/>
      <c r="BMA119" s="63"/>
      <c r="BMB119" s="63"/>
      <c r="BMC119" s="63"/>
      <c r="BMD119" s="63"/>
      <c r="BME119" s="63"/>
      <c r="BMF119" s="63"/>
      <c r="BMG119" s="63"/>
      <c r="BMH119" s="63"/>
      <c r="BMI119" s="63"/>
      <c r="BMJ119" s="63"/>
      <c r="BMK119" s="63"/>
      <c r="BML119" s="63"/>
      <c r="BMM119" s="63"/>
      <c r="BMN119" s="63"/>
      <c r="BMO119" s="63"/>
      <c r="BMP119" s="63"/>
      <c r="BMQ119" s="63"/>
      <c r="BMR119" s="63"/>
      <c r="BMS119" s="63"/>
      <c r="BMT119" s="63"/>
      <c r="BMU119" s="63"/>
      <c r="BMV119" s="63"/>
      <c r="BMW119" s="63"/>
      <c r="BMX119" s="63"/>
      <c r="BMY119" s="63"/>
      <c r="BMZ119" s="63"/>
      <c r="BNA119" s="63"/>
      <c r="BNB119" s="63"/>
      <c r="BNC119" s="63"/>
      <c r="BND119" s="63"/>
      <c r="BNE119" s="63"/>
      <c r="BNF119" s="63"/>
      <c r="BNG119" s="63"/>
      <c r="BNH119" s="63"/>
      <c r="BNI119" s="63"/>
      <c r="BNJ119" s="63"/>
      <c r="BNK119" s="63"/>
      <c r="BNL119" s="63"/>
      <c r="BNM119" s="63"/>
      <c r="BNN119" s="63"/>
      <c r="BNO119" s="63"/>
      <c r="BNP119" s="63"/>
      <c r="BNQ119" s="63"/>
      <c r="BNR119" s="63"/>
      <c r="BNS119" s="63"/>
      <c r="BNT119" s="63"/>
      <c r="BNU119" s="63"/>
      <c r="BNV119" s="63"/>
      <c r="BNW119" s="63"/>
      <c r="BNX119" s="63"/>
      <c r="BNY119" s="63"/>
      <c r="BNZ119" s="63"/>
      <c r="BOA119" s="63"/>
      <c r="BOB119" s="63"/>
      <c r="BOC119" s="63"/>
      <c r="BOD119" s="63"/>
      <c r="BOE119" s="63"/>
      <c r="BOF119" s="63"/>
      <c r="BOG119" s="63"/>
      <c r="BOH119" s="63"/>
      <c r="BOI119" s="63"/>
      <c r="BOJ119" s="63"/>
      <c r="BOK119" s="63"/>
      <c r="BOL119" s="63"/>
      <c r="BOM119" s="63"/>
      <c r="BON119" s="63"/>
      <c r="BOO119" s="63"/>
      <c r="BOP119" s="63"/>
      <c r="BOQ119" s="63"/>
      <c r="BOR119" s="63"/>
      <c r="BOS119" s="63"/>
      <c r="BOT119" s="63"/>
      <c r="BOU119" s="63"/>
      <c r="BOV119" s="63"/>
      <c r="BOW119" s="63"/>
      <c r="BOX119" s="63"/>
      <c r="BOY119" s="63"/>
      <c r="BOZ119" s="63"/>
      <c r="BPA119" s="63"/>
      <c r="BPB119" s="63"/>
      <c r="BPC119" s="63"/>
      <c r="BPD119" s="63"/>
      <c r="BPE119" s="63"/>
      <c r="BPF119" s="63"/>
      <c r="BPG119" s="63"/>
      <c r="BPH119" s="63"/>
      <c r="BPI119" s="63"/>
      <c r="BPJ119" s="63"/>
      <c r="BPK119" s="63"/>
      <c r="BPL119" s="63"/>
      <c r="BPM119" s="63"/>
      <c r="BPN119" s="63"/>
      <c r="BPO119" s="63"/>
      <c r="BPP119" s="63"/>
      <c r="BPQ119" s="63"/>
      <c r="BPR119" s="63"/>
      <c r="BPS119" s="63"/>
      <c r="BPT119" s="63"/>
      <c r="BPU119" s="63"/>
      <c r="BPV119" s="63"/>
      <c r="BPW119" s="63"/>
      <c r="BPX119" s="63"/>
      <c r="BPY119" s="63"/>
      <c r="BPZ119" s="63"/>
      <c r="BQA119" s="63"/>
      <c r="BQB119" s="63"/>
      <c r="BQC119" s="63"/>
      <c r="BQD119" s="63"/>
      <c r="BQE119" s="63"/>
      <c r="BQF119" s="63"/>
      <c r="BQG119" s="63"/>
      <c r="BQH119" s="63"/>
      <c r="BQI119" s="63"/>
      <c r="BQJ119" s="63"/>
      <c r="BQK119" s="63"/>
      <c r="BQL119" s="63"/>
      <c r="BQM119" s="63"/>
      <c r="BQN119" s="63"/>
      <c r="BQO119" s="63"/>
      <c r="BQP119" s="63"/>
      <c r="BQQ119" s="63"/>
      <c r="BQR119" s="63"/>
      <c r="BQS119" s="63"/>
      <c r="BQT119" s="63"/>
      <c r="BQU119" s="63"/>
      <c r="BQV119" s="63"/>
      <c r="BQW119" s="63"/>
      <c r="BQX119" s="63"/>
      <c r="BQY119" s="63"/>
      <c r="BQZ119" s="63"/>
      <c r="BRA119" s="63"/>
      <c r="BRB119" s="63"/>
      <c r="BRC119" s="63"/>
      <c r="BRD119" s="63"/>
      <c r="BRE119" s="63"/>
      <c r="BRF119" s="63"/>
      <c r="BRG119" s="63"/>
      <c r="BRH119" s="63"/>
      <c r="BRI119" s="63"/>
      <c r="BRJ119" s="63"/>
      <c r="BRK119" s="63"/>
      <c r="BRL119" s="63"/>
      <c r="BRM119" s="63"/>
      <c r="BRN119" s="63"/>
      <c r="BRO119" s="63"/>
      <c r="BRP119" s="63"/>
      <c r="BRQ119" s="63"/>
      <c r="BRR119" s="63"/>
      <c r="BRS119" s="63"/>
      <c r="BRT119" s="63"/>
      <c r="BRU119" s="63"/>
      <c r="BRV119" s="63"/>
      <c r="BRW119" s="63"/>
      <c r="BRX119" s="63"/>
      <c r="BRY119" s="63"/>
      <c r="BRZ119" s="63"/>
      <c r="BSA119" s="63"/>
      <c r="BSB119" s="63"/>
      <c r="BSC119" s="63"/>
      <c r="BSD119" s="63"/>
      <c r="BSE119" s="63"/>
      <c r="BSF119" s="63"/>
      <c r="BSG119" s="63"/>
      <c r="BSH119" s="63"/>
      <c r="BSI119" s="63"/>
      <c r="BSJ119" s="63"/>
      <c r="BSK119" s="63"/>
      <c r="BSL119" s="63"/>
      <c r="BSM119" s="63"/>
      <c r="BSN119" s="63"/>
      <c r="BSO119" s="63"/>
      <c r="BSP119" s="63"/>
      <c r="BSQ119" s="63"/>
      <c r="BSR119" s="63"/>
      <c r="BSS119" s="63"/>
      <c r="BST119" s="63"/>
      <c r="BSU119" s="63"/>
      <c r="BSV119" s="63"/>
      <c r="BSW119" s="63"/>
      <c r="BSX119" s="63"/>
      <c r="BSY119" s="63"/>
      <c r="BSZ119" s="63"/>
      <c r="BTA119" s="63"/>
      <c r="BTB119" s="63"/>
      <c r="BTC119" s="63"/>
      <c r="BTD119" s="63"/>
      <c r="BTE119" s="63"/>
      <c r="BTF119" s="63"/>
      <c r="BTG119" s="63"/>
      <c r="BTH119" s="63"/>
      <c r="BTI119" s="63"/>
      <c r="BTJ119" s="63"/>
      <c r="BTK119" s="63"/>
      <c r="BTL119" s="63"/>
      <c r="BTM119" s="63"/>
      <c r="BTN119" s="63"/>
      <c r="BTO119" s="63"/>
      <c r="BTP119" s="63"/>
      <c r="BTQ119" s="63"/>
      <c r="BTR119" s="63"/>
      <c r="BTS119" s="63"/>
      <c r="BTT119" s="63"/>
      <c r="BTU119" s="63"/>
      <c r="BTV119" s="63"/>
      <c r="BTW119" s="63"/>
      <c r="BTX119" s="63"/>
      <c r="BTY119" s="63"/>
      <c r="BTZ119" s="63"/>
      <c r="BUA119" s="63"/>
      <c r="BUB119" s="63"/>
      <c r="BUC119" s="63"/>
      <c r="BUD119" s="63"/>
      <c r="BUE119" s="63"/>
      <c r="BUF119" s="63"/>
      <c r="BUG119" s="63"/>
      <c r="BUH119" s="63"/>
      <c r="BUI119" s="63"/>
      <c r="BUJ119" s="63"/>
      <c r="BUK119" s="63"/>
      <c r="BUL119" s="63"/>
      <c r="BUM119" s="63"/>
      <c r="BUN119" s="63"/>
      <c r="BUO119" s="63"/>
      <c r="BUP119" s="63"/>
      <c r="BUQ119" s="63"/>
      <c r="BUR119" s="63"/>
      <c r="BUS119" s="63"/>
      <c r="BUT119" s="63"/>
      <c r="BUU119" s="63"/>
      <c r="BUV119" s="63"/>
      <c r="BUW119" s="63"/>
      <c r="BUX119" s="63"/>
      <c r="BUY119" s="63"/>
      <c r="BUZ119" s="63"/>
      <c r="BVA119" s="63"/>
      <c r="BVB119" s="63"/>
      <c r="BVC119" s="63"/>
      <c r="BVD119" s="63"/>
      <c r="BVE119" s="63"/>
      <c r="BVF119" s="63"/>
      <c r="BVG119" s="63"/>
      <c r="BVH119" s="63"/>
      <c r="BVI119" s="63"/>
      <c r="BVJ119" s="63"/>
      <c r="BVK119" s="63"/>
      <c r="BVL119" s="63"/>
      <c r="BVM119" s="63"/>
      <c r="BVN119" s="63"/>
      <c r="BVO119" s="63"/>
      <c r="BVP119" s="63"/>
      <c r="BVQ119" s="63"/>
      <c r="BVR119" s="63"/>
      <c r="BVS119" s="63"/>
      <c r="BVT119" s="63"/>
      <c r="BVU119" s="63"/>
      <c r="BVV119" s="63"/>
      <c r="BVW119" s="63"/>
      <c r="BVX119" s="63"/>
      <c r="BVY119" s="63"/>
      <c r="BVZ119" s="63"/>
      <c r="BWA119" s="63"/>
      <c r="BWB119" s="63"/>
      <c r="BWC119" s="63"/>
      <c r="BWD119" s="63"/>
      <c r="BWE119" s="63"/>
      <c r="BWF119" s="63"/>
      <c r="BWG119" s="63"/>
      <c r="BWH119" s="63"/>
      <c r="BWI119" s="63"/>
      <c r="BWJ119" s="63"/>
      <c r="BWK119" s="63"/>
      <c r="BWL119" s="63"/>
      <c r="BWM119" s="63"/>
      <c r="BWN119" s="63"/>
      <c r="BWO119" s="63"/>
      <c r="BWP119" s="63"/>
      <c r="BWQ119" s="63"/>
      <c r="BWR119" s="63"/>
      <c r="BWS119" s="63"/>
      <c r="BWT119" s="63"/>
      <c r="BWU119" s="63"/>
      <c r="BWV119" s="63"/>
      <c r="BWW119" s="63"/>
      <c r="BWX119" s="63"/>
      <c r="BWY119" s="63"/>
      <c r="BWZ119" s="63"/>
      <c r="BXA119" s="63"/>
      <c r="BXB119" s="63"/>
      <c r="BXC119" s="63"/>
      <c r="BXD119" s="63"/>
      <c r="BXE119" s="63"/>
      <c r="BXF119" s="63"/>
      <c r="BXG119" s="63"/>
      <c r="BXH119" s="63"/>
      <c r="BXI119" s="63"/>
      <c r="BXJ119" s="63"/>
      <c r="BXK119" s="63"/>
      <c r="BXL119" s="63"/>
      <c r="BXM119" s="63"/>
      <c r="BXN119" s="63"/>
      <c r="BXO119" s="63"/>
      <c r="BXP119" s="63"/>
      <c r="BXQ119" s="63"/>
      <c r="BXR119" s="63"/>
      <c r="BXS119" s="63"/>
      <c r="BXT119" s="63"/>
      <c r="BXU119" s="63"/>
      <c r="BXV119" s="63"/>
      <c r="BXW119" s="63"/>
      <c r="BXX119" s="63"/>
      <c r="BXY119" s="63"/>
      <c r="BXZ119" s="63"/>
      <c r="BYA119" s="63"/>
      <c r="BYB119" s="63"/>
      <c r="BYC119" s="63"/>
      <c r="BYD119" s="63"/>
      <c r="BYE119" s="63"/>
      <c r="BYF119" s="63"/>
      <c r="BYG119" s="63"/>
      <c r="BYH119" s="63"/>
      <c r="BYI119" s="63"/>
      <c r="BYJ119" s="63"/>
      <c r="BYK119" s="63"/>
      <c r="BYL119" s="63"/>
      <c r="BYM119" s="63"/>
      <c r="BYN119" s="63"/>
      <c r="BYO119" s="63"/>
      <c r="BYP119" s="63"/>
      <c r="BYQ119" s="63"/>
      <c r="BYR119" s="63"/>
      <c r="BYS119" s="63"/>
      <c r="BYT119" s="63"/>
      <c r="BYU119" s="63"/>
      <c r="BYV119" s="63"/>
      <c r="BYW119" s="63"/>
      <c r="BYX119" s="63"/>
      <c r="BYY119" s="63"/>
      <c r="BYZ119" s="63"/>
      <c r="BZA119" s="63"/>
      <c r="BZB119" s="63"/>
      <c r="BZC119" s="63"/>
      <c r="BZD119" s="63"/>
      <c r="BZE119" s="63"/>
      <c r="BZF119" s="63"/>
      <c r="BZG119" s="63"/>
      <c r="BZH119" s="63"/>
      <c r="BZI119" s="63"/>
      <c r="BZJ119" s="63"/>
      <c r="BZK119" s="63"/>
      <c r="BZL119" s="63"/>
      <c r="BZM119" s="63"/>
      <c r="BZN119" s="63"/>
      <c r="BZO119" s="63"/>
      <c r="BZP119" s="63"/>
      <c r="BZQ119" s="63"/>
      <c r="BZR119" s="63"/>
      <c r="BZS119" s="63"/>
      <c r="BZT119" s="63"/>
      <c r="BZU119" s="63"/>
      <c r="BZV119" s="63"/>
      <c r="BZW119" s="63"/>
      <c r="BZX119" s="63"/>
      <c r="BZY119" s="63"/>
      <c r="BZZ119" s="63"/>
      <c r="CAA119" s="63"/>
      <c r="CAB119" s="63"/>
      <c r="CAC119" s="63"/>
      <c r="CAD119" s="63"/>
      <c r="CAE119" s="63"/>
      <c r="CAF119" s="63"/>
      <c r="CAG119" s="63"/>
      <c r="CAH119" s="63"/>
      <c r="CAI119" s="63"/>
      <c r="CAJ119" s="63"/>
      <c r="CAK119" s="63"/>
      <c r="CAL119" s="63"/>
      <c r="CAM119" s="63"/>
      <c r="CAN119" s="63"/>
      <c r="CAO119" s="63"/>
      <c r="CAP119" s="63"/>
      <c r="CAQ119" s="63"/>
      <c r="CAR119" s="63"/>
      <c r="CAS119" s="63"/>
      <c r="CAT119" s="63"/>
      <c r="CAU119" s="63"/>
      <c r="CAV119" s="63"/>
      <c r="CAW119" s="63"/>
      <c r="CAX119" s="63"/>
      <c r="CAY119" s="63"/>
      <c r="CAZ119" s="63"/>
      <c r="CBA119" s="63"/>
      <c r="CBB119" s="63"/>
      <c r="CBC119" s="63"/>
      <c r="CBD119" s="63"/>
      <c r="CBE119" s="63"/>
      <c r="CBF119" s="63"/>
      <c r="CBG119" s="63"/>
      <c r="CBH119" s="63"/>
      <c r="CBI119" s="63"/>
      <c r="CBJ119" s="63"/>
      <c r="CBK119" s="63"/>
      <c r="CBL119" s="63"/>
      <c r="CBM119" s="63"/>
      <c r="CBN119" s="63"/>
      <c r="CBO119" s="63"/>
      <c r="CBP119" s="63"/>
      <c r="CBQ119" s="63"/>
      <c r="CBR119" s="63"/>
      <c r="CBS119" s="63"/>
      <c r="CBT119" s="63"/>
      <c r="CBU119" s="63"/>
      <c r="CBV119" s="63"/>
      <c r="CBW119" s="63"/>
      <c r="CBX119" s="63"/>
      <c r="CBY119" s="63"/>
      <c r="CBZ119" s="63"/>
      <c r="CCA119" s="63"/>
      <c r="CCB119" s="63"/>
      <c r="CCC119" s="63"/>
      <c r="CCD119" s="63"/>
      <c r="CCE119" s="63"/>
      <c r="CCF119" s="63"/>
      <c r="CCG119" s="63"/>
      <c r="CCH119" s="63"/>
      <c r="CCI119" s="63"/>
      <c r="CCJ119" s="63"/>
      <c r="CCK119" s="63"/>
      <c r="CCL119" s="63"/>
      <c r="CCM119" s="63"/>
      <c r="CCN119" s="63"/>
      <c r="CCO119" s="63"/>
      <c r="CCP119" s="63"/>
      <c r="CCQ119" s="63"/>
      <c r="CCR119" s="63"/>
      <c r="CCS119" s="63"/>
      <c r="CCT119" s="63"/>
      <c r="CCU119" s="63"/>
      <c r="CCV119" s="63"/>
      <c r="CCW119" s="63"/>
      <c r="CCX119" s="63"/>
      <c r="CCY119" s="63"/>
      <c r="CCZ119" s="63"/>
      <c r="CDA119" s="63"/>
      <c r="CDB119" s="63"/>
      <c r="CDC119" s="63"/>
      <c r="CDD119" s="63"/>
      <c r="CDE119" s="63"/>
      <c r="CDF119" s="63"/>
      <c r="CDG119" s="63"/>
      <c r="CDH119" s="63"/>
      <c r="CDI119" s="63"/>
      <c r="CDJ119" s="63"/>
      <c r="CDK119" s="63"/>
      <c r="CDL119" s="63"/>
      <c r="CDM119" s="63"/>
      <c r="CDN119" s="63"/>
      <c r="CDO119" s="63"/>
      <c r="CDP119" s="63"/>
      <c r="CDQ119" s="63"/>
      <c r="CDR119" s="63"/>
      <c r="CDS119" s="63"/>
      <c r="CDT119" s="63"/>
      <c r="CDU119" s="63"/>
      <c r="CDV119" s="63"/>
      <c r="CDW119" s="63"/>
      <c r="CDX119" s="63"/>
      <c r="CDY119" s="63"/>
      <c r="CDZ119" s="63"/>
      <c r="CEA119" s="63"/>
      <c r="CEB119" s="63"/>
      <c r="CEC119" s="63"/>
      <c r="CED119" s="63"/>
      <c r="CEE119" s="63"/>
      <c r="CEF119" s="63"/>
      <c r="CEG119" s="63"/>
      <c r="CEH119" s="63"/>
      <c r="CEI119" s="63"/>
      <c r="CEJ119" s="63"/>
      <c r="CEK119" s="63"/>
      <c r="CEL119" s="63"/>
      <c r="CEM119" s="63"/>
      <c r="CEN119" s="63"/>
      <c r="CEO119" s="63"/>
      <c r="CEP119" s="63"/>
      <c r="CEQ119" s="63"/>
      <c r="CER119" s="63"/>
      <c r="CES119" s="63"/>
      <c r="CET119" s="63"/>
      <c r="CEU119" s="63"/>
      <c r="CEV119" s="63"/>
      <c r="CEW119" s="63"/>
      <c r="CEX119" s="63"/>
      <c r="CEY119" s="63"/>
      <c r="CEZ119" s="63"/>
      <c r="CFA119" s="63"/>
      <c r="CFB119" s="63"/>
      <c r="CFC119" s="63"/>
      <c r="CFD119" s="63"/>
      <c r="CFE119" s="63"/>
      <c r="CFF119" s="63"/>
      <c r="CFG119" s="63"/>
      <c r="CFH119" s="63"/>
      <c r="CFI119" s="63"/>
      <c r="CFJ119" s="63"/>
      <c r="CFK119" s="63"/>
      <c r="CFL119" s="63"/>
      <c r="CFM119" s="63"/>
      <c r="CFN119" s="63"/>
      <c r="CFO119" s="63"/>
      <c r="CFP119" s="63"/>
      <c r="CFQ119" s="63"/>
      <c r="CFR119" s="63"/>
      <c r="CFS119" s="63"/>
      <c r="CFT119" s="63"/>
      <c r="CFU119" s="63"/>
      <c r="CFV119" s="63"/>
      <c r="CFW119" s="63"/>
      <c r="CFX119" s="63"/>
      <c r="CFY119" s="63"/>
      <c r="CFZ119" s="63"/>
      <c r="CGA119" s="63"/>
      <c r="CGB119" s="63"/>
      <c r="CGC119" s="63"/>
      <c r="CGD119" s="63"/>
      <c r="CGE119" s="63"/>
      <c r="CGF119" s="63"/>
      <c r="CGG119" s="63"/>
      <c r="CGH119" s="63"/>
      <c r="CGI119" s="63"/>
      <c r="CGJ119" s="63"/>
      <c r="CGK119" s="63"/>
      <c r="CGL119" s="63"/>
      <c r="CGM119" s="63"/>
      <c r="CGN119" s="63"/>
      <c r="CGO119" s="63"/>
      <c r="CGP119" s="63"/>
      <c r="CGQ119" s="63"/>
      <c r="CGR119" s="63"/>
      <c r="CGS119" s="63"/>
      <c r="CGT119" s="63"/>
      <c r="CGU119" s="63"/>
      <c r="CGV119" s="63"/>
      <c r="CGW119" s="63"/>
      <c r="CGX119" s="63"/>
      <c r="CGY119" s="63"/>
      <c r="CGZ119" s="63"/>
      <c r="CHA119" s="63"/>
      <c r="CHB119" s="63"/>
      <c r="CHC119" s="63"/>
      <c r="CHD119" s="63"/>
      <c r="CHE119" s="63"/>
      <c r="CHF119" s="63"/>
      <c r="CHG119" s="63"/>
      <c r="CHH119" s="63"/>
      <c r="CHI119" s="63"/>
      <c r="CHJ119" s="63"/>
      <c r="CHK119" s="63"/>
      <c r="CHL119" s="63"/>
      <c r="CHM119" s="63"/>
      <c r="CHN119" s="63"/>
      <c r="CHO119" s="63"/>
      <c r="CHP119" s="63"/>
      <c r="CHQ119" s="63"/>
      <c r="CHR119" s="63"/>
      <c r="CHS119" s="63"/>
      <c r="CHT119" s="63"/>
      <c r="CHU119" s="63"/>
      <c r="CHV119" s="63"/>
      <c r="CHW119" s="63"/>
      <c r="CHX119" s="63"/>
      <c r="CHY119" s="63"/>
      <c r="CHZ119" s="63"/>
      <c r="CIA119" s="63"/>
      <c r="CIB119" s="63"/>
      <c r="CIC119" s="63"/>
      <c r="CID119" s="63"/>
      <c r="CIE119" s="63"/>
      <c r="CIF119" s="63"/>
      <c r="CIG119" s="63"/>
      <c r="CIH119" s="63"/>
      <c r="CII119" s="63"/>
      <c r="CIJ119" s="63"/>
      <c r="CIK119" s="63"/>
      <c r="CIL119" s="63"/>
      <c r="CIM119" s="63"/>
      <c r="CIN119" s="63"/>
      <c r="CIO119" s="63"/>
      <c r="CIP119" s="63"/>
      <c r="CIQ119" s="63"/>
      <c r="CIR119" s="63"/>
      <c r="CIS119" s="63"/>
      <c r="CIT119" s="63"/>
      <c r="CIU119" s="63"/>
      <c r="CIV119" s="63"/>
      <c r="CIW119" s="63"/>
      <c r="CIX119" s="63"/>
      <c r="CIY119" s="63"/>
      <c r="CIZ119" s="63"/>
      <c r="CJA119" s="63"/>
      <c r="CJB119" s="63"/>
      <c r="CJC119" s="63"/>
      <c r="CJD119" s="63"/>
      <c r="CJE119" s="63"/>
      <c r="CJF119" s="63"/>
      <c r="CJG119" s="63"/>
      <c r="CJH119" s="63"/>
      <c r="CJI119" s="63"/>
      <c r="CJJ119" s="63"/>
      <c r="CJK119" s="63"/>
      <c r="CJL119" s="63"/>
      <c r="CJM119" s="63"/>
      <c r="CJN119" s="63"/>
      <c r="CJO119" s="63"/>
      <c r="CJP119" s="63"/>
      <c r="CJQ119" s="63"/>
      <c r="CJR119" s="63"/>
      <c r="CJS119" s="63"/>
      <c r="CJT119" s="63"/>
      <c r="CJU119" s="63"/>
      <c r="CJV119" s="63"/>
      <c r="CJW119" s="63"/>
      <c r="CJX119" s="63"/>
      <c r="CJY119" s="63"/>
      <c r="CJZ119" s="63"/>
      <c r="CKA119" s="63"/>
      <c r="CKB119" s="63"/>
      <c r="CKC119" s="63"/>
      <c r="CKD119" s="63"/>
      <c r="CKE119" s="63"/>
      <c r="CKF119" s="63"/>
      <c r="CKG119" s="63"/>
      <c r="CKH119" s="63"/>
      <c r="CKI119" s="63"/>
      <c r="CKJ119" s="63"/>
      <c r="CKK119" s="63"/>
      <c r="CKL119" s="63"/>
      <c r="CKM119" s="63"/>
      <c r="CKN119" s="63"/>
      <c r="CKO119" s="63"/>
      <c r="CKP119" s="63"/>
      <c r="CKQ119" s="63"/>
      <c r="CKR119" s="63"/>
      <c r="CKS119" s="63"/>
      <c r="CKT119" s="63"/>
      <c r="CKU119" s="63"/>
      <c r="CKV119" s="63"/>
      <c r="CKW119" s="63"/>
      <c r="CKX119" s="63"/>
      <c r="CKY119" s="63"/>
      <c r="CKZ119" s="63"/>
      <c r="CLA119" s="63"/>
      <c r="CLB119" s="63"/>
      <c r="CLC119" s="63"/>
      <c r="CLD119" s="63"/>
      <c r="CLE119" s="63"/>
      <c r="CLF119" s="63"/>
      <c r="CLG119" s="63"/>
      <c r="CLH119" s="63"/>
      <c r="CLI119" s="63"/>
      <c r="CLJ119" s="63"/>
      <c r="CLK119" s="63"/>
      <c r="CLL119" s="63"/>
      <c r="CLM119" s="63"/>
      <c r="CLN119" s="63"/>
      <c r="CLO119" s="63"/>
      <c r="CLP119" s="63"/>
      <c r="CLQ119" s="63"/>
      <c r="CLR119" s="63"/>
      <c r="CLS119" s="63"/>
      <c r="CLT119" s="63"/>
      <c r="CLU119" s="63"/>
      <c r="CLV119" s="63"/>
      <c r="CLW119" s="63"/>
      <c r="CLX119" s="63"/>
      <c r="CLY119" s="63"/>
      <c r="CLZ119" s="63"/>
      <c r="CMA119" s="63"/>
      <c r="CMB119" s="63"/>
      <c r="CMC119" s="63"/>
      <c r="CMD119" s="63"/>
      <c r="CME119" s="63"/>
      <c r="CMF119" s="63"/>
      <c r="CMG119" s="63"/>
      <c r="CMH119" s="63"/>
      <c r="CMI119" s="63"/>
      <c r="CMJ119" s="63"/>
      <c r="CMK119" s="63"/>
      <c r="CML119" s="63"/>
      <c r="CMM119" s="63"/>
      <c r="CMN119" s="63"/>
      <c r="CMO119" s="63"/>
      <c r="CMP119" s="63"/>
      <c r="CMQ119" s="63"/>
      <c r="CMR119" s="63"/>
      <c r="CMS119" s="63"/>
      <c r="CMT119" s="63"/>
      <c r="CMU119" s="63"/>
      <c r="CMV119" s="63"/>
      <c r="CMW119" s="63"/>
      <c r="CMX119" s="63"/>
      <c r="CMY119" s="63"/>
      <c r="CMZ119" s="63"/>
      <c r="CNA119" s="63"/>
      <c r="CNB119" s="63"/>
      <c r="CNC119" s="63"/>
      <c r="CND119" s="63"/>
      <c r="CNE119" s="63"/>
      <c r="CNF119" s="63"/>
      <c r="CNG119" s="63"/>
      <c r="CNH119" s="63"/>
      <c r="CNI119" s="63"/>
      <c r="CNJ119" s="63"/>
      <c r="CNK119" s="63"/>
      <c r="CNL119" s="63"/>
      <c r="CNM119" s="63"/>
      <c r="CNN119" s="63"/>
      <c r="CNO119" s="63"/>
      <c r="CNP119" s="63"/>
      <c r="CNQ119" s="63"/>
      <c r="CNR119" s="63"/>
      <c r="CNS119" s="63"/>
      <c r="CNT119" s="63"/>
      <c r="CNU119" s="63"/>
      <c r="CNV119" s="63"/>
      <c r="CNW119" s="63"/>
      <c r="CNX119" s="63"/>
      <c r="CNY119" s="63"/>
      <c r="CNZ119" s="63"/>
      <c r="COA119" s="63"/>
      <c r="COB119" s="63"/>
      <c r="COC119" s="63"/>
      <c r="COD119" s="63"/>
      <c r="COE119" s="63"/>
      <c r="COF119" s="63"/>
      <c r="COG119" s="63"/>
      <c r="COH119" s="63"/>
      <c r="COI119" s="63"/>
      <c r="COJ119" s="63"/>
      <c r="COK119" s="63"/>
      <c r="COL119" s="63"/>
      <c r="COM119" s="63"/>
      <c r="CON119" s="63"/>
      <c r="COO119" s="63"/>
      <c r="COP119" s="63"/>
      <c r="COQ119" s="63"/>
      <c r="COR119" s="63"/>
      <c r="COS119" s="63"/>
      <c r="COT119" s="63"/>
      <c r="COU119" s="63"/>
      <c r="COV119" s="63"/>
      <c r="COW119" s="63"/>
      <c r="COX119" s="63"/>
      <c r="COY119" s="63"/>
      <c r="COZ119" s="63"/>
      <c r="CPA119" s="63"/>
      <c r="CPB119" s="63"/>
      <c r="CPC119" s="63"/>
      <c r="CPD119" s="63"/>
      <c r="CPE119" s="63"/>
      <c r="CPF119" s="63"/>
      <c r="CPG119" s="63"/>
      <c r="CPH119" s="63"/>
      <c r="CPI119" s="63"/>
      <c r="CPJ119" s="63"/>
      <c r="CPK119" s="63"/>
      <c r="CPL119" s="63"/>
      <c r="CPM119" s="63"/>
      <c r="CPN119" s="63"/>
      <c r="CPO119" s="63"/>
      <c r="CPP119" s="63"/>
      <c r="CPQ119" s="63"/>
      <c r="CPR119" s="63"/>
      <c r="CPS119" s="63"/>
      <c r="CPT119" s="63"/>
      <c r="CPU119" s="63"/>
      <c r="CPV119" s="63"/>
      <c r="CPW119" s="63"/>
      <c r="CPX119" s="63"/>
      <c r="CPY119" s="63"/>
      <c r="CPZ119" s="63"/>
      <c r="CQA119" s="63"/>
      <c r="CQB119" s="63"/>
      <c r="CQC119" s="63"/>
      <c r="CQD119" s="63"/>
      <c r="CQE119" s="63"/>
      <c r="CQF119" s="63"/>
      <c r="CQG119" s="63"/>
      <c r="CQH119" s="63"/>
      <c r="CQI119" s="63"/>
      <c r="CQJ119" s="63"/>
      <c r="CQK119" s="63"/>
      <c r="CQL119" s="63"/>
      <c r="CQM119" s="63"/>
      <c r="CQN119" s="63"/>
      <c r="CQO119" s="63"/>
      <c r="CQP119" s="63"/>
      <c r="CQQ119" s="63"/>
      <c r="CQR119" s="63"/>
      <c r="CQS119" s="63"/>
      <c r="CQT119" s="63"/>
      <c r="CQU119" s="63"/>
      <c r="CQV119" s="63"/>
      <c r="CQW119" s="63"/>
      <c r="CQX119" s="63"/>
      <c r="CQY119" s="63"/>
      <c r="CQZ119" s="63"/>
      <c r="CRA119" s="63"/>
      <c r="CRB119" s="63"/>
      <c r="CRC119" s="63"/>
      <c r="CRD119" s="63"/>
      <c r="CRE119" s="63"/>
      <c r="CRF119" s="63"/>
      <c r="CRG119" s="63"/>
      <c r="CRH119" s="63"/>
      <c r="CRI119" s="63"/>
      <c r="CRJ119" s="63"/>
      <c r="CRK119" s="63"/>
      <c r="CRL119" s="63"/>
      <c r="CRM119" s="63"/>
      <c r="CRN119" s="63"/>
      <c r="CRO119" s="63"/>
      <c r="CRP119" s="63"/>
      <c r="CRQ119" s="63"/>
      <c r="CRR119" s="63"/>
      <c r="CRS119" s="63"/>
      <c r="CRT119" s="63"/>
      <c r="CRU119" s="63"/>
      <c r="CRV119" s="63"/>
      <c r="CRW119" s="63"/>
      <c r="CRX119" s="63"/>
      <c r="CRY119" s="63"/>
      <c r="CRZ119" s="63"/>
      <c r="CSA119" s="63"/>
      <c r="CSB119" s="63"/>
      <c r="CSC119" s="63"/>
      <c r="CSD119" s="63"/>
      <c r="CSE119" s="63"/>
      <c r="CSF119" s="63"/>
      <c r="CSG119" s="63"/>
      <c r="CSH119" s="63"/>
      <c r="CSI119" s="63"/>
      <c r="CSJ119" s="63"/>
      <c r="CSK119" s="63"/>
      <c r="CSL119" s="63"/>
      <c r="CSM119" s="63"/>
      <c r="CSN119" s="63"/>
      <c r="CSO119" s="63"/>
      <c r="CSP119" s="63"/>
      <c r="CSQ119" s="63"/>
      <c r="CSR119" s="63"/>
      <c r="CSS119" s="63"/>
      <c r="CST119" s="63"/>
      <c r="CSU119" s="63"/>
      <c r="CSV119" s="63"/>
      <c r="CSW119" s="63"/>
      <c r="CSX119" s="63"/>
      <c r="CSY119" s="63"/>
      <c r="CSZ119" s="63"/>
      <c r="CTA119" s="63"/>
      <c r="CTB119" s="63"/>
      <c r="CTC119" s="63"/>
      <c r="CTD119" s="63"/>
      <c r="CTE119" s="63"/>
      <c r="CTF119" s="63"/>
      <c r="CTG119" s="63"/>
      <c r="CTH119" s="63"/>
      <c r="CTI119" s="63"/>
      <c r="CTJ119" s="63"/>
      <c r="CTK119" s="63"/>
      <c r="CTL119" s="63"/>
      <c r="CTM119" s="63"/>
      <c r="CTN119" s="63"/>
      <c r="CTO119" s="63"/>
      <c r="CTP119" s="63"/>
      <c r="CTQ119" s="63"/>
      <c r="CTR119" s="63"/>
      <c r="CTS119" s="63"/>
      <c r="CTT119" s="63"/>
      <c r="CTU119" s="63"/>
      <c r="CTV119" s="63"/>
      <c r="CTW119" s="63"/>
      <c r="CTX119" s="63"/>
      <c r="CTY119" s="63"/>
      <c r="CTZ119" s="63"/>
      <c r="CUA119" s="63"/>
      <c r="CUB119" s="63"/>
      <c r="CUC119" s="63"/>
      <c r="CUD119" s="63"/>
      <c r="CUE119" s="63"/>
      <c r="CUF119" s="63"/>
      <c r="CUG119" s="63"/>
      <c r="CUH119" s="63"/>
      <c r="CUI119" s="63"/>
      <c r="CUJ119" s="63"/>
      <c r="CUK119" s="63"/>
      <c r="CUL119" s="63"/>
      <c r="CUM119" s="63"/>
      <c r="CUN119" s="63"/>
      <c r="CUO119" s="63"/>
      <c r="CUP119" s="63"/>
      <c r="CUQ119" s="63"/>
      <c r="CUR119" s="63"/>
      <c r="CUS119" s="63"/>
      <c r="CUT119" s="63"/>
      <c r="CUU119" s="63"/>
      <c r="CUV119" s="63"/>
      <c r="CUW119" s="63"/>
      <c r="CUX119" s="63"/>
      <c r="CUY119" s="63"/>
      <c r="CUZ119" s="63"/>
      <c r="CVA119" s="63"/>
      <c r="CVB119" s="63"/>
      <c r="CVC119" s="63"/>
      <c r="CVD119" s="63"/>
      <c r="CVE119" s="63"/>
      <c r="CVF119" s="63"/>
      <c r="CVG119" s="63"/>
      <c r="CVH119" s="63"/>
      <c r="CVI119" s="63"/>
      <c r="CVJ119" s="63"/>
      <c r="CVK119" s="63"/>
      <c r="CVL119" s="63"/>
      <c r="CVM119" s="63"/>
      <c r="CVN119" s="63"/>
      <c r="CVO119" s="63"/>
      <c r="CVP119" s="63"/>
      <c r="CVQ119" s="63"/>
      <c r="CVR119" s="63"/>
      <c r="CVS119" s="63"/>
      <c r="CVT119" s="63"/>
      <c r="CVU119" s="63"/>
      <c r="CVV119" s="63"/>
      <c r="CVW119" s="63"/>
      <c r="CVX119" s="63"/>
      <c r="CVY119" s="63"/>
      <c r="CVZ119" s="63"/>
      <c r="CWA119" s="63"/>
      <c r="CWB119" s="63"/>
      <c r="CWC119" s="63"/>
      <c r="CWD119" s="63"/>
      <c r="CWE119" s="63"/>
      <c r="CWF119" s="63"/>
      <c r="CWG119" s="63"/>
      <c r="CWH119" s="63"/>
      <c r="CWI119" s="63"/>
      <c r="CWJ119" s="63"/>
      <c r="CWK119" s="63"/>
      <c r="CWL119" s="63"/>
      <c r="CWM119" s="63"/>
      <c r="CWN119" s="63"/>
      <c r="CWO119" s="63"/>
      <c r="CWP119" s="63"/>
      <c r="CWQ119" s="63"/>
      <c r="CWR119" s="63"/>
      <c r="CWS119" s="63"/>
      <c r="CWT119" s="63"/>
      <c r="CWU119" s="63"/>
      <c r="CWV119" s="63"/>
      <c r="CWW119" s="63"/>
      <c r="CWX119" s="63"/>
      <c r="CWY119" s="63"/>
      <c r="CWZ119" s="63"/>
      <c r="CXA119" s="63"/>
      <c r="CXB119" s="63"/>
      <c r="CXC119" s="63"/>
      <c r="CXD119" s="63"/>
      <c r="CXE119" s="63"/>
      <c r="CXF119" s="63"/>
      <c r="CXG119" s="63"/>
      <c r="CXH119" s="63"/>
      <c r="CXI119" s="63"/>
      <c r="CXJ119" s="63"/>
      <c r="CXK119" s="63"/>
      <c r="CXL119" s="63"/>
      <c r="CXM119" s="63"/>
      <c r="CXN119" s="63"/>
      <c r="CXO119" s="63"/>
      <c r="CXP119" s="63"/>
      <c r="CXQ119" s="63"/>
      <c r="CXR119" s="63"/>
      <c r="CXS119" s="63"/>
      <c r="CXT119" s="63"/>
      <c r="CXU119" s="63"/>
      <c r="CXV119" s="63"/>
      <c r="CXW119" s="63"/>
      <c r="CXX119" s="63"/>
      <c r="CXY119" s="63"/>
      <c r="CXZ119" s="63"/>
      <c r="CYA119" s="63"/>
      <c r="CYB119" s="63"/>
      <c r="CYC119" s="63"/>
      <c r="CYD119" s="63"/>
      <c r="CYE119" s="63"/>
      <c r="CYF119" s="63"/>
      <c r="CYG119" s="63"/>
      <c r="CYH119" s="63"/>
      <c r="CYI119" s="63"/>
      <c r="CYJ119" s="63"/>
      <c r="CYK119" s="63"/>
      <c r="CYL119" s="63"/>
      <c r="CYM119" s="63"/>
      <c r="CYN119" s="63"/>
      <c r="CYO119" s="63"/>
      <c r="CYP119" s="63"/>
      <c r="CYQ119" s="63"/>
      <c r="CYR119" s="63"/>
      <c r="CYS119" s="63"/>
      <c r="CYT119" s="63"/>
      <c r="CYU119" s="63"/>
      <c r="CYV119" s="63"/>
      <c r="CYW119" s="63"/>
      <c r="CYX119" s="63"/>
      <c r="CYY119" s="63"/>
      <c r="CYZ119" s="63"/>
      <c r="CZA119" s="63"/>
      <c r="CZB119" s="63"/>
      <c r="CZC119" s="63"/>
      <c r="CZD119" s="63"/>
      <c r="CZE119" s="63"/>
      <c r="CZF119" s="63"/>
      <c r="CZG119" s="63"/>
      <c r="CZH119" s="63"/>
      <c r="CZI119" s="63"/>
      <c r="CZJ119" s="63"/>
      <c r="CZK119" s="63"/>
      <c r="CZL119" s="63"/>
      <c r="CZM119" s="63"/>
      <c r="CZN119" s="63"/>
      <c r="CZO119" s="63"/>
      <c r="CZP119" s="63"/>
      <c r="CZQ119" s="63"/>
      <c r="CZR119" s="63"/>
      <c r="CZS119" s="63"/>
      <c r="CZT119" s="63"/>
      <c r="CZU119" s="63"/>
      <c r="CZV119" s="63"/>
      <c r="CZW119" s="63"/>
      <c r="CZX119" s="63"/>
      <c r="CZY119" s="63"/>
      <c r="CZZ119" s="63"/>
      <c r="DAA119" s="63"/>
      <c r="DAB119" s="63"/>
      <c r="DAC119" s="63"/>
      <c r="DAD119" s="63"/>
      <c r="DAE119" s="63"/>
      <c r="DAF119" s="63"/>
      <c r="DAG119" s="63"/>
      <c r="DAH119" s="63"/>
      <c r="DAI119" s="63"/>
      <c r="DAJ119" s="63"/>
      <c r="DAK119" s="63"/>
      <c r="DAL119" s="63"/>
      <c r="DAM119" s="63"/>
      <c r="DAN119" s="63"/>
      <c r="DAO119" s="63"/>
      <c r="DAP119" s="63"/>
      <c r="DAQ119" s="63"/>
      <c r="DAR119" s="63"/>
      <c r="DAS119" s="63"/>
      <c r="DAT119" s="63"/>
      <c r="DAU119" s="63"/>
      <c r="DAV119" s="63"/>
      <c r="DAW119" s="63"/>
      <c r="DAX119" s="63"/>
      <c r="DAY119" s="63"/>
      <c r="DAZ119" s="63"/>
      <c r="DBA119" s="63"/>
      <c r="DBB119" s="63"/>
      <c r="DBC119" s="63"/>
      <c r="DBD119" s="63"/>
      <c r="DBE119" s="63"/>
      <c r="DBF119" s="63"/>
      <c r="DBG119" s="63"/>
      <c r="DBH119" s="63"/>
      <c r="DBI119" s="63"/>
      <c r="DBJ119" s="63"/>
      <c r="DBK119" s="63"/>
      <c r="DBL119" s="63"/>
      <c r="DBM119" s="63"/>
      <c r="DBN119" s="63"/>
      <c r="DBO119" s="63"/>
      <c r="DBP119" s="63"/>
      <c r="DBQ119" s="63"/>
      <c r="DBR119" s="63"/>
      <c r="DBS119" s="63"/>
      <c r="DBT119" s="63"/>
      <c r="DBU119" s="63"/>
      <c r="DBV119" s="63"/>
      <c r="DBW119" s="63"/>
      <c r="DBX119" s="63"/>
      <c r="DBY119" s="63"/>
      <c r="DBZ119" s="63"/>
      <c r="DCA119" s="63"/>
      <c r="DCB119" s="63"/>
      <c r="DCC119" s="63"/>
      <c r="DCD119" s="63"/>
      <c r="DCE119" s="63"/>
      <c r="DCF119" s="63"/>
      <c r="DCG119" s="63"/>
      <c r="DCH119" s="63"/>
      <c r="DCI119" s="63"/>
      <c r="DCJ119" s="63"/>
      <c r="DCK119" s="63"/>
      <c r="DCL119" s="63"/>
      <c r="DCM119" s="63"/>
      <c r="DCN119" s="63"/>
      <c r="DCO119" s="63"/>
      <c r="DCP119" s="63"/>
      <c r="DCQ119" s="63"/>
      <c r="DCR119" s="63"/>
      <c r="DCS119" s="63"/>
      <c r="DCT119" s="63"/>
      <c r="DCU119" s="63"/>
      <c r="DCV119" s="63"/>
      <c r="DCW119" s="63"/>
      <c r="DCX119" s="63"/>
      <c r="DCY119" s="63"/>
      <c r="DCZ119" s="63"/>
      <c r="DDA119" s="63"/>
      <c r="DDB119" s="63"/>
      <c r="DDC119" s="63"/>
      <c r="DDD119" s="63"/>
      <c r="DDE119" s="63"/>
      <c r="DDF119" s="63"/>
      <c r="DDG119" s="63"/>
      <c r="DDH119" s="63"/>
      <c r="DDI119" s="63"/>
      <c r="DDJ119" s="63"/>
      <c r="DDK119" s="63"/>
      <c r="DDL119" s="63"/>
      <c r="DDM119" s="63"/>
      <c r="DDN119" s="63"/>
      <c r="DDO119" s="63"/>
      <c r="DDP119" s="63"/>
      <c r="DDQ119" s="63"/>
      <c r="DDR119" s="63"/>
      <c r="DDS119" s="63"/>
      <c r="DDT119" s="63"/>
      <c r="DDU119" s="63"/>
      <c r="DDV119" s="63"/>
      <c r="DDW119" s="63"/>
      <c r="DDX119" s="63"/>
      <c r="DDY119" s="63"/>
      <c r="DDZ119" s="63"/>
      <c r="DEA119" s="63"/>
      <c r="DEB119" s="63"/>
      <c r="DEC119" s="63"/>
      <c r="DED119" s="63"/>
      <c r="DEE119" s="63"/>
      <c r="DEF119" s="63"/>
      <c r="DEG119" s="63"/>
      <c r="DEH119" s="63"/>
      <c r="DEI119" s="63"/>
      <c r="DEJ119" s="63"/>
      <c r="DEK119" s="63"/>
      <c r="DEL119" s="63"/>
      <c r="DEM119" s="63"/>
      <c r="DEN119" s="63"/>
      <c r="DEO119" s="63"/>
      <c r="DEP119" s="63"/>
      <c r="DEQ119" s="63"/>
      <c r="DER119" s="63"/>
      <c r="DES119" s="63"/>
      <c r="DET119" s="63"/>
      <c r="DEU119" s="63"/>
      <c r="DEV119" s="63"/>
      <c r="DEW119" s="63"/>
      <c r="DEX119" s="63"/>
      <c r="DEY119" s="63"/>
      <c r="DEZ119" s="63"/>
      <c r="DFA119" s="63"/>
      <c r="DFB119" s="63"/>
      <c r="DFC119" s="63"/>
      <c r="DFD119" s="63"/>
      <c r="DFE119" s="63"/>
      <c r="DFF119" s="63"/>
      <c r="DFG119" s="63"/>
      <c r="DFH119" s="63"/>
      <c r="DFI119" s="63"/>
      <c r="DFJ119" s="63"/>
      <c r="DFK119" s="63"/>
      <c r="DFL119" s="63"/>
      <c r="DFM119" s="63"/>
      <c r="DFN119" s="63"/>
      <c r="DFO119" s="63"/>
      <c r="DFP119" s="63"/>
      <c r="DFQ119" s="63"/>
      <c r="DFR119" s="63"/>
      <c r="DFS119" s="63"/>
      <c r="DFT119" s="63"/>
      <c r="DFU119" s="63"/>
      <c r="DFV119" s="63"/>
      <c r="DFW119" s="63"/>
      <c r="DFX119" s="63"/>
      <c r="DFY119" s="63"/>
      <c r="DFZ119" s="63"/>
      <c r="DGA119" s="63"/>
      <c r="DGB119" s="63"/>
      <c r="DGC119" s="63"/>
      <c r="DGD119" s="63"/>
      <c r="DGE119" s="63"/>
      <c r="DGF119" s="63"/>
      <c r="DGG119" s="63"/>
      <c r="DGH119" s="63"/>
      <c r="DGI119" s="63"/>
      <c r="DGJ119" s="63"/>
      <c r="DGK119" s="63"/>
      <c r="DGL119" s="63"/>
      <c r="DGM119" s="63"/>
      <c r="DGN119" s="63"/>
      <c r="DGO119" s="63"/>
      <c r="DGP119" s="63"/>
      <c r="DGQ119" s="63"/>
      <c r="DGR119" s="63"/>
      <c r="DGS119" s="63"/>
      <c r="DGT119" s="63"/>
      <c r="DGU119" s="63"/>
      <c r="DGV119" s="63"/>
      <c r="DGW119" s="63"/>
      <c r="DGX119" s="63"/>
      <c r="DGY119" s="63"/>
      <c r="DGZ119" s="63"/>
      <c r="DHA119" s="63"/>
      <c r="DHB119" s="63"/>
      <c r="DHC119" s="63"/>
      <c r="DHD119" s="63"/>
      <c r="DHE119" s="63"/>
      <c r="DHF119" s="63"/>
      <c r="DHG119" s="63"/>
      <c r="DHH119" s="63"/>
      <c r="DHI119" s="63"/>
      <c r="DHJ119" s="63"/>
      <c r="DHK119" s="63"/>
      <c r="DHL119" s="63"/>
      <c r="DHM119" s="63"/>
      <c r="DHN119" s="63"/>
      <c r="DHO119" s="63"/>
      <c r="DHP119" s="63"/>
      <c r="DHQ119" s="63"/>
      <c r="DHR119" s="63"/>
      <c r="DHS119" s="63"/>
      <c r="DHT119" s="63"/>
      <c r="DHU119" s="63"/>
      <c r="DHV119" s="63"/>
      <c r="DHW119" s="63"/>
      <c r="DHX119" s="63"/>
      <c r="DHY119" s="63"/>
      <c r="DHZ119" s="63"/>
      <c r="DIA119" s="63"/>
      <c r="DIB119" s="63"/>
      <c r="DIC119" s="63"/>
      <c r="DID119" s="63"/>
      <c r="DIE119" s="63"/>
      <c r="DIF119" s="63"/>
      <c r="DIG119" s="63"/>
      <c r="DIH119" s="63"/>
      <c r="DII119" s="63"/>
      <c r="DIJ119" s="63"/>
      <c r="DIK119" s="63"/>
      <c r="DIL119" s="63"/>
      <c r="DIM119" s="63"/>
      <c r="DIN119" s="63"/>
      <c r="DIO119" s="63"/>
      <c r="DIP119" s="63"/>
      <c r="DIQ119" s="63"/>
      <c r="DIR119" s="63"/>
      <c r="DIS119" s="63"/>
      <c r="DIT119" s="63"/>
      <c r="DIU119" s="63"/>
      <c r="DIV119" s="63"/>
      <c r="DIW119" s="63"/>
      <c r="DIX119" s="63"/>
      <c r="DIY119" s="63"/>
      <c r="DIZ119" s="63"/>
      <c r="DJA119" s="63"/>
      <c r="DJB119" s="63"/>
      <c r="DJC119" s="63"/>
      <c r="DJD119" s="63"/>
      <c r="DJE119" s="63"/>
      <c r="DJF119" s="63"/>
      <c r="DJG119" s="63"/>
      <c r="DJH119" s="63"/>
      <c r="DJI119" s="63"/>
      <c r="DJJ119" s="63"/>
      <c r="DJK119" s="63"/>
      <c r="DJL119" s="63"/>
      <c r="DJM119" s="63"/>
      <c r="DJN119" s="63"/>
      <c r="DJO119" s="63"/>
      <c r="DJP119" s="63"/>
      <c r="DJQ119" s="63"/>
      <c r="DJR119" s="63"/>
      <c r="DJS119" s="63"/>
      <c r="DJT119" s="63"/>
      <c r="DJU119" s="63"/>
      <c r="DJV119" s="63"/>
      <c r="DJW119" s="63"/>
      <c r="DJX119" s="63"/>
      <c r="DJY119" s="63"/>
      <c r="DJZ119" s="63"/>
      <c r="DKA119" s="63"/>
      <c r="DKB119" s="63"/>
      <c r="DKC119" s="63"/>
      <c r="DKD119" s="63"/>
      <c r="DKE119" s="63"/>
      <c r="DKF119" s="63"/>
      <c r="DKG119" s="63"/>
      <c r="DKH119" s="63"/>
      <c r="DKI119" s="63"/>
      <c r="DKJ119" s="63"/>
      <c r="DKK119" s="63"/>
      <c r="DKL119" s="63"/>
      <c r="DKM119" s="63"/>
      <c r="DKN119" s="63"/>
      <c r="DKO119" s="63"/>
      <c r="DKP119" s="63"/>
      <c r="DKQ119" s="63"/>
      <c r="DKR119" s="63"/>
      <c r="DKS119" s="63"/>
      <c r="DKT119" s="63"/>
      <c r="DKU119" s="63"/>
      <c r="DKV119" s="63"/>
      <c r="DKW119" s="63"/>
      <c r="DKX119" s="63"/>
      <c r="DKY119" s="63"/>
      <c r="DKZ119" s="63"/>
      <c r="DLA119" s="63"/>
      <c r="DLB119" s="63"/>
      <c r="DLC119" s="63"/>
      <c r="DLD119" s="63"/>
      <c r="DLE119" s="63"/>
      <c r="DLF119" s="63"/>
      <c r="DLG119" s="63"/>
      <c r="DLH119" s="63"/>
      <c r="DLI119" s="63"/>
      <c r="DLJ119" s="63"/>
      <c r="DLK119" s="63"/>
      <c r="DLL119" s="63"/>
      <c r="DLM119" s="63"/>
      <c r="DLN119" s="63"/>
      <c r="DLO119" s="63"/>
      <c r="DLP119" s="63"/>
      <c r="DLQ119" s="63"/>
      <c r="DLR119" s="63"/>
      <c r="DLS119" s="63"/>
      <c r="DLT119" s="63"/>
      <c r="DLU119" s="63"/>
      <c r="DLV119" s="63"/>
      <c r="DLW119" s="63"/>
      <c r="DLX119" s="63"/>
      <c r="DLY119" s="63"/>
      <c r="DLZ119" s="63"/>
      <c r="DMA119" s="63"/>
      <c r="DMB119" s="63"/>
      <c r="DMC119" s="63"/>
      <c r="DMD119" s="63"/>
      <c r="DME119" s="63"/>
      <c r="DMF119" s="63"/>
      <c r="DMG119" s="63"/>
      <c r="DMH119" s="63"/>
      <c r="DMI119" s="63"/>
      <c r="DMJ119" s="63"/>
      <c r="DMK119" s="63"/>
      <c r="DML119" s="63"/>
      <c r="DMM119" s="63"/>
      <c r="DMN119" s="63"/>
      <c r="DMO119" s="63"/>
      <c r="DMP119" s="63"/>
      <c r="DMQ119" s="63"/>
      <c r="DMR119" s="63"/>
      <c r="DMS119" s="63"/>
      <c r="DMT119" s="63"/>
      <c r="DMU119" s="63"/>
      <c r="DMV119" s="63"/>
      <c r="DMW119" s="63"/>
      <c r="DMX119" s="63"/>
      <c r="DMY119" s="63"/>
      <c r="DMZ119" s="63"/>
      <c r="DNA119" s="63"/>
      <c r="DNB119" s="63"/>
      <c r="DNC119" s="63"/>
      <c r="DND119" s="63"/>
      <c r="DNE119" s="63"/>
      <c r="DNF119" s="63"/>
      <c r="DNG119" s="63"/>
      <c r="DNH119" s="63"/>
      <c r="DNI119" s="63"/>
      <c r="DNJ119" s="63"/>
      <c r="DNK119" s="63"/>
      <c r="DNL119" s="63"/>
      <c r="DNM119" s="63"/>
      <c r="DNN119" s="63"/>
      <c r="DNO119" s="63"/>
      <c r="DNP119" s="63"/>
      <c r="DNQ119" s="63"/>
      <c r="DNR119" s="63"/>
      <c r="DNS119" s="63"/>
      <c r="DNT119" s="63"/>
      <c r="DNU119" s="63"/>
      <c r="DNV119" s="63"/>
      <c r="DNW119" s="63"/>
      <c r="DNX119" s="63"/>
      <c r="DNY119" s="63"/>
      <c r="DNZ119" s="63"/>
      <c r="DOA119" s="63"/>
      <c r="DOB119" s="63"/>
      <c r="DOC119" s="63"/>
      <c r="DOD119" s="63"/>
      <c r="DOE119" s="63"/>
      <c r="DOF119" s="63"/>
      <c r="DOG119" s="63"/>
      <c r="DOH119" s="63"/>
      <c r="DOI119" s="63"/>
      <c r="DOJ119" s="63"/>
      <c r="DOK119" s="63"/>
      <c r="DOL119" s="63"/>
      <c r="DOM119" s="63"/>
      <c r="DON119" s="63"/>
      <c r="DOO119" s="63"/>
      <c r="DOP119" s="63"/>
      <c r="DOQ119" s="63"/>
      <c r="DOR119" s="63"/>
      <c r="DOS119" s="63"/>
      <c r="DOT119" s="63"/>
      <c r="DOU119" s="63"/>
      <c r="DOV119" s="63"/>
      <c r="DOW119" s="63"/>
      <c r="DOX119" s="63"/>
      <c r="DOY119" s="63"/>
      <c r="DOZ119" s="63"/>
      <c r="DPA119" s="63"/>
      <c r="DPB119" s="63"/>
      <c r="DPC119" s="63"/>
      <c r="DPD119" s="63"/>
      <c r="DPE119" s="63"/>
      <c r="DPF119" s="63"/>
      <c r="DPG119" s="63"/>
      <c r="DPH119" s="63"/>
      <c r="DPI119" s="63"/>
      <c r="DPJ119" s="63"/>
      <c r="DPK119" s="63"/>
      <c r="DPL119" s="63"/>
      <c r="DPM119" s="63"/>
      <c r="DPN119" s="63"/>
      <c r="DPO119" s="63"/>
      <c r="DPP119" s="63"/>
      <c r="DPQ119" s="63"/>
      <c r="DPR119" s="63"/>
      <c r="DPS119" s="63"/>
      <c r="DPT119" s="63"/>
      <c r="DPU119" s="63"/>
      <c r="DPV119" s="63"/>
      <c r="DPW119" s="63"/>
      <c r="DPX119" s="63"/>
      <c r="DPY119" s="63"/>
      <c r="DPZ119" s="63"/>
      <c r="DQA119" s="63"/>
      <c r="DQB119" s="63"/>
      <c r="DQC119" s="63"/>
      <c r="DQD119" s="63"/>
      <c r="DQE119" s="63"/>
      <c r="DQF119" s="63"/>
      <c r="DQG119" s="63"/>
      <c r="DQH119" s="63"/>
      <c r="DQI119" s="63"/>
      <c r="DQJ119" s="63"/>
      <c r="DQK119" s="63"/>
      <c r="DQL119" s="63"/>
      <c r="DQM119" s="63"/>
      <c r="DQN119" s="63"/>
      <c r="DQO119" s="63"/>
      <c r="DQP119" s="63"/>
      <c r="DQQ119" s="63"/>
      <c r="DQR119" s="63"/>
      <c r="DQS119" s="63"/>
      <c r="DQT119" s="63"/>
      <c r="DQU119" s="63"/>
      <c r="DQV119" s="63"/>
      <c r="DQW119" s="63"/>
      <c r="DQX119" s="63"/>
      <c r="DQY119" s="63"/>
      <c r="DQZ119" s="63"/>
      <c r="DRA119" s="63"/>
      <c r="DRB119" s="63"/>
      <c r="DRC119" s="63"/>
      <c r="DRD119" s="63"/>
      <c r="DRE119" s="63"/>
      <c r="DRF119" s="63"/>
      <c r="DRG119" s="63"/>
      <c r="DRH119" s="63"/>
      <c r="DRI119" s="63"/>
      <c r="DRJ119" s="63"/>
      <c r="DRK119" s="63"/>
      <c r="DRL119" s="63"/>
      <c r="DRM119" s="63"/>
      <c r="DRN119" s="63"/>
      <c r="DRO119" s="63"/>
      <c r="DRP119" s="63"/>
      <c r="DRQ119" s="63"/>
      <c r="DRR119" s="63"/>
      <c r="DRS119" s="63"/>
      <c r="DRT119" s="63"/>
      <c r="DRU119" s="63"/>
      <c r="DRV119" s="63"/>
      <c r="DRW119" s="63"/>
      <c r="DRX119" s="63"/>
      <c r="DRY119" s="63"/>
      <c r="DRZ119" s="63"/>
      <c r="DSA119" s="63"/>
      <c r="DSB119" s="63"/>
      <c r="DSC119" s="63"/>
      <c r="DSD119" s="63"/>
      <c r="DSE119" s="63"/>
      <c r="DSF119" s="63"/>
      <c r="DSG119" s="63"/>
      <c r="DSH119" s="63"/>
      <c r="DSI119" s="63"/>
      <c r="DSJ119" s="63"/>
      <c r="DSK119" s="63"/>
      <c r="DSL119" s="63"/>
      <c r="DSM119" s="63"/>
      <c r="DSN119" s="63"/>
      <c r="DSO119" s="63"/>
      <c r="DSP119" s="63"/>
      <c r="DSQ119" s="63"/>
      <c r="DSR119" s="63"/>
      <c r="DSS119" s="63"/>
      <c r="DST119" s="63"/>
      <c r="DSU119" s="63"/>
      <c r="DSV119" s="63"/>
      <c r="DSW119" s="63"/>
      <c r="DSX119" s="63"/>
      <c r="DSY119" s="63"/>
      <c r="DSZ119" s="63"/>
      <c r="DTA119" s="63"/>
      <c r="DTB119" s="63"/>
      <c r="DTC119" s="63"/>
      <c r="DTD119" s="63"/>
      <c r="DTE119" s="63"/>
      <c r="DTF119" s="63"/>
      <c r="DTG119" s="63"/>
      <c r="DTH119" s="63"/>
      <c r="DTI119" s="63"/>
      <c r="DTJ119" s="63"/>
      <c r="DTK119" s="63"/>
      <c r="DTL119" s="63"/>
      <c r="DTM119" s="63"/>
      <c r="DTN119" s="63"/>
      <c r="DTO119" s="63"/>
      <c r="DTP119" s="63"/>
      <c r="DTQ119" s="63"/>
      <c r="DTR119" s="63"/>
      <c r="DTS119" s="63"/>
      <c r="DTT119" s="63"/>
      <c r="DTU119" s="63"/>
      <c r="DTV119" s="63"/>
      <c r="DTW119" s="63"/>
      <c r="DTX119" s="63"/>
      <c r="DTY119" s="63"/>
      <c r="DTZ119" s="63"/>
      <c r="DUA119" s="63"/>
      <c r="DUB119" s="63"/>
      <c r="DUC119" s="63"/>
      <c r="DUD119" s="63"/>
      <c r="DUE119" s="63"/>
      <c r="DUF119" s="63"/>
      <c r="DUG119" s="63"/>
      <c r="DUH119" s="63"/>
      <c r="DUI119" s="63"/>
      <c r="DUJ119" s="63"/>
      <c r="DUK119" s="63"/>
      <c r="DUL119" s="63"/>
      <c r="DUM119" s="63"/>
      <c r="DUN119" s="63"/>
      <c r="DUO119" s="63"/>
      <c r="DUP119" s="63"/>
      <c r="DUQ119" s="63"/>
      <c r="DUR119" s="63"/>
      <c r="DUS119" s="63"/>
      <c r="DUT119" s="63"/>
      <c r="DUU119" s="63"/>
      <c r="DUV119" s="63"/>
      <c r="DUW119" s="63"/>
      <c r="DUX119" s="63"/>
      <c r="DUY119" s="63"/>
      <c r="DUZ119" s="63"/>
      <c r="DVA119" s="63"/>
      <c r="DVB119" s="63"/>
      <c r="DVC119" s="63"/>
      <c r="DVD119" s="63"/>
      <c r="DVE119" s="63"/>
      <c r="DVF119" s="63"/>
      <c r="DVG119" s="63"/>
      <c r="DVH119" s="63"/>
      <c r="DVI119" s="63"/>
      <c r="DVJ119" s="63"/>
      <c r="DVK119" s="63"/>
      <c r="DVL119" s="63"/>
      <c r="DVM119" s="63"/>
      <c r="DVN119" s="63"/>
      <c r="DVO119" s="63"/>
      <c r="DVP119" s="63"/>
      <c r="DVQ119" s="63"/>
      <c r="DVR119" s="63"/>
      <c r="DVS119" s="63"/>
      <c r="DVT119" s="63"/>
      <c r="DVU119" s="63"/>
      <c r="DVV119" s="63"/>
      <c r="DVW119" s="63"/>
      <c r="DVX119" s="63"/>
      <c r="DVY119" s="63"/>
      <c r="DVZ119" s="63"/>
      <c r="DWA119" s="63"/>
      <c r="DWB119" s="63"/>
      <c r="DWC119" s="63"/>
      <c r="DWD119" s="63"/>
      <c r="DWE119" s="63"/>
      <c r="DWF119" s="63"/>
      <c r="DWG119" s="63"/>
      <c r="DWH119" s="63"/>
      <c r="DWI119" s="63"/>
      <c r="DWJ119" s="63"/>
      <c r="DWK119" s="63"/>
      <c r="DWL119" s="63"/>
      <c r="DWM119" s="63"/>
      <c r="DWN119" s="63"/>
      <c r="DWO119" s="63"/>
      <c r="DWP119" s="63"/>
      <c r="DWQ119" s="63"/>
      <c r="DWR119" s="63"/>
      <c r="DWS119" s="63"/>
      <c r="DWT119" s="63"/>
      <c r="DWU119" s="63"/>
      <c r="DWV119" s="63"/>
      <c r="DWW119" s="63"/>
      <c r="DWX119" s="63"/>
      <c r="DWY119" s="63"/>
      <c r="DWZ119" s="63"/>
      <c r="DXA119" s="63"/>
      <c r="DXB119" s="63"/>
      <c r="DXC119" s="63"/>
      <c r="DXD119" s="63"/>
      <c r="DXE119" s="63"/>
      <c r="DXF119" s="63"/>
      <c r="DXG119" s="63"/>
      <c r="DXH119" s="63"/>
      <c r="DXI119" s="63"/>
      <c r="DXJ119" s="63"/>
      <c r="DXK119" s="63"/>
      <c r="DXL119" s="63"/>
      <c r="DXM119" s="63"/>
      <c r="DXN119" s="63"/>
      <c r="DXO119" s="63"/>
      <c r="DXP119" s="63"/>
      <c r="DXQ119" s="63"/>
      <c r="DXR119" s="63"/>
      <c r="DXS119" s="63"/>
      <c r="DXT119" s="63"/>
      <c r="DXU119" s="63"/>
      <c r="DXV119" s="63"/>
      <c r="DXW119" s="63"/>
      <c r="DXX119" s="63"/>
      <c r="DXY119" s="63"/>
      <c r="DXZ119" s="63"/>
      <c r="DYA119" s="63"/>
      <c r="DYB119" s="63"/>
      <c r="DYC119" s="63"/>
      <c r="DYD119" s="63"/>
      <c r="DYE119" s="63"/>
      <c r="DYF119" s="63"/>
      <c r="DYG119" s="63"/>
      <c r="DYH119" s="63"/>
      <c r="DYI119" s="63"/>
      <c r="DYJ119" s="63"/>
      <c r="DYK119" s="63"/>
      <c r="DYL119" s="63"/>
      <c r="DYM119" s="63"/>
      <c r="DYN119" s="63"/>
      <c r="DYO119" s="63"/>
      <c r="DYP119" s="63"/>
      <c r="DYQ119" s="63"/>
      <c r="DYR119" s="63"/>
      <c r="DYS119" s="63"/>
      <c r="DYT119" s="63"/>
      <c r="DYU119" s="63"/>
      <c r="DYV119" s="63"/>
      <c r="DYW119" s="63"/>
      <c r="DYX119" s="63"/>
      <c r="DYY119" s="63"/>
      <c r="DYZ119" s="63"/>
      <c r="DZA119" s="63"/>
      <c r="DZB119" s="63"/>
      <c r="DZC119" s="63"/>
      <c r="DZD119" s="63"/>
      <c r="DZE119" s="63"/>
      <c r="DZF119" s="63"/>
      <c r="DZG119" s="63"/>
      <c r="DZH119" s="63"/>
      <c r="DZI119" s="63"/>
      <c r="DZJ119" s="63"/>
      <c r="DZK119" s="63"/>
      <c r="DZL119" s="63"/>
      <c r="DZM119" s="63"/>
      <c r="DZN119" s="63"/>
      <c r="DZO119" s="63"/>
      <c r="DZP119" s="63"/>
      <c r="DZQ119" s="63"/>
      <c r="DZR119" s="63"/>
      <c r="DZS119" s="63"/>
      <c r="DZT119" s="63"/>
      <c r="DZU119" s="63"/>
      <c r="DZV119" s="63"/>
      <c r="DZW119" s="63"/>
      <c r="DZX119" s="63"/>
      <c r="DZY119" s="63"/>
      <c r="DZZ119" s="63"/>
      <c r="EAA119" s="63"/>
      <c r="EAB119" s="63"/>
      <c r="EAC119" s="63"/>
      <c r="EAD119" s="63"/>
      <c r="EAE119" s="63"/>
      <c r="EAF119" s="63"/>
      <c r="EAG119" s="63"/>
      <c r="EAH119" s="63"/>
      <c r="EAI119" s="63"/>
      <c r="EAJ119" s="63"/>
      <c r="EAK119" s="63"/>
      <c r="EAL119" s="63"/>
      <c r="EAM119" s="63"/>
      <c r="EAN119" s="63"/>
      <c r="EAO119" s="63"/>
      <c r="EAP119" s="63"/>
      <c r="EAQ119" s="63"/>
      <c r="EAR119" s="63"/>
      <c r="EAS119" s="63"/>
      <c r="EAT119" s="63"/>
      <c r="EAU119" s="63"/>
      <c r="EAV119" s="63"/>
      <c r="EAW119" s="63"/>
      <c r="EAX119" s="63"/>
      <c r="EAY119" s="63"/>
      <c r="EAZ119" s="63"/>
      <c r="EBA119" s="63"/>
      <c r="EBB119" s="63"/>
      <c r="EBC119" s="63"/>
      <c r="EBD119" s="63"/>
      <c r="EBE119" s="63"/>
      <c r="EBF119" s="63"/>
      <c r="EBG119" s="63"/>
      <c r="EBH119" s="63"/>
      <c r="EBI119" s="63"/>
      <c r="EBJ119" s="63"/>
      <c r="EBK119" s="63"/>
      <c r="EBL119" s="63"/>
      <c r="EBM119" s="63"/>
      <c r="EBN119" s="63"/>
      <c r="EBO119" s="63"/>
      <c r="EBP119" s="63"/>
      <c r="EBQ119" s="63"/>
      <c r="EBR119" s="63"/>
      <c r="EBS119" s="63"/>
      <c r="EBT119" s="63"/>
      <c r="EBU119" s="63"/>
      <c r="EBV119" s="63"/>
      <c r="EBW119" s="63"/>
      <c r="EBX119" s="63"/>
      <c r="EBY119" s="63"/>
      <c r="EBZ119" s="63"/>
      <c r="ECA119" s="63"/>
      <c r="ECB119" s="63"/>
      <c r="ECC119" s="63"/>
      <c r="ECD119" s="63"/>
      <c r="ECE119" s="63"/>
      <c r="ECF119" s="63"/>
      <c r="ECG119" s="63"/>
      <c r="ECH119" s="63"/>
      <c r="ECI119" s="63"/>
      <c r="ECJ119" s="63"/>
      <c r="ECK119" s="63"/>
      <c r="ECL119" s="63"/>
      <c r="ECM119" s="63"/>
      <c r="ECN119" s="63"/>
      <c r="ECO119" s="63"/>
      <c r="ECP119" s="63"/>
      <c r="ECQ119" s="63"/>
      <c r="ECR119" s="63"/>
      <c r="ECS119" s="63"/>
      <c r="ECT119" s="63"/>
      <c r="ECU119" s="63"/>
      <c r="ECV119" s="63"/>
      <c r="ECW119" s="63"/>
      <c r="ECX119" s="63"/>
      <c r="ECY119" s="63"/>
      <c r="ECZ119" s="63"/>
      <c r="EDA119" s="63"/>
      <c r="EDB119" s="63"/>
      <c r="EDC119" s="63"/>
      <c r="EDD119" s="63"/>
      <c r="EDE119" s="63"/>
      <c r="EDF119" s="63"/>
      <c r="EDG119" s="63"/>
      <c r="EDH119" s="63"/>
      <c r="EDI119" s="63"/>
      <c r="EDJ119" s="63"/>
      <c r="EDK119" s="63"/>
      <c r="EDL119" s="63"/>
      <c r="EDM119" s="63"/>
      <c r="EDN119" s="63"/>
      <c r="EDO119" s="63"/>
      <c r="EDP119" s="63"/>
      <c r="EDQ119" s="63"/>
      <c r="EDR119" s="63"/>
      <c r="EDS119" s="63"/>
      <c r="EDT119" s="63"/>
      <c r="EDU119" s="63"/>
      <c r="EDV119" s="63"/>
      <c r="EDW119" s="63"/>
      <c r="EDX119" s="63"/>
      <c r="EDY119" s="63"/>
      <c r="EDZ119" s="63"/>
      <c r="EEA119" s="63"/>
      <c r="EEB119" s="63"/>
      <c r="EEC119" s="63"/>
      <c r="EED119" s="63"/>
      <c r="EEE119" s="63"/>
      <c r="EEF119" s="63"/>
      <c r="EEG119" s="63"/>
      <c r="EEH119" s="63"/>
      <c r="EEI119" s="63"/>
      <c r="EEJ119" s="63"/>
      <c r="EEK119" s="63"/>
      <c r="EEL119" s="63"/>
      <c r="EEM119" s="63"/>
      <c r="EEN119" s="63"/>
      <c r="EEO119" s="63"/>
      <c r="EEP119" s="63"/>
      <c r="EEQ119" s="63"/>
      <c r="EER119" s="63"/>
      <c r="EES119" s="63"/>
      <c r="EET119" s="63"/>
      <c r="EEU119" s="63"/>
      <c r="EEV119" s="63"/>
      <c r="EEW119" s="63"/>
      <c r="EEX119" s="63"/>
      <c r="EEY119" s="63"/>
      <c r="EEZ119" s="63"/>
      <c r="EFA119" s="63"/>
      <c r="EFB119" s="63"/>
      <c r="EFC119" s="63"/>
      <c r="EFD119" s="63"/>
      <c r="EFE119" s="63"/>
      <c r="EFF119" s="63"/>
      <c r="EFG119" s="63"/>
      <c r="EFH119" s="63"/>
      <c r="EFI119" s="63"/>
      <c r="EFJ119" s="63"/>
      <c r="EFK119" s="63"/>
      <c r="EFL119" s="63"/>
      <c r="EFM119" s="63"/>
      <c r="EFN119" s="63"/>
      <c r="EFO119" s="63"/>
      <c r="EFP119" s="63"/>
      <c r="EFQ119" s="63"/>
      <c r="EFR119" s="63"/>
      <c r="EFS119" s="63"/>
      <c r="EFT119" s="63"/>
      <c r="EFU119" s="63"/>
      <c r="EFV119" s="63"/>
      <c r="EFW119" s="63"/>
      <c r="EFX119" s="63"/>
      <c r="EFY119" s="63"/>
      <c r="EFZ119" s="63"/>
      <c r="EGA119" s="63"/>
      <c r="EGB119" s="63"/>
      <c r="EGC119" s="63"/>
      <c r="EGD119" s="63"/>
      <c r="EGE119" s="63"/>
      <c r="EGF119" s="63"/>
      <c r="EGG119" s="63"/>
      <c r="EGH119" s="63"/>
      <c r="EGI119" s="63"/>
      <c r="EGJ119" s="63"/>
      <c r="EGK119" s="63"/>
      <c r="EGL119" s="63"/>
      <c r="EGM119" s="63"/>
      <c r="EGN119" s="63"/>
      <c r="EGO119" s="63"/>
      <c r="EGP119" s="63"/>
      <c r="EGQ119" s="63"/>
      <c r="EGR119" s="63"/>
      <c r="EGS119" s="63"/>
      <c r="EGT119" s="63"/>
      <c r="EGU119" s="63"/>
      <c r="EGV119" s="63"/>
      <c r="EGW119" s="63"/>
      <c r="EGX119" s="63"/>
      <c r="EGY119" s="63"/>
      <c r="EGZ119" s="63"/>
      <c r="EHA119" s="63"/>
      <c r="EHB119" s="63"/>
      <c r="EHC119" s="63"/>
      <c r="EHD119" s="63"/>
      <c r="EHE119" s="63"/>
      <c r="EHF119" s="63"/>
      <c r="EHG119" s="63"/>
      <c r="EHH119" s="63"/>
      <c r="EHI119" s="63"/>
      <c r="EHJ119" s="63"/>
      <c r="EHK119" s="63"/>
      <c r="EHL119" s="63"/>
      <c r="EHM119" s="63"/>
      <c r="EHN119" s="63"/>
      <c r="EHO119" s="63"/>
      <c r="EHP119" s="63"/>
      <c r="EHQ119" s="63"/>
      <c r="EHR119" s="63"/>
      <c r="EHS119" s="63"/>
      <c r="EHT119" s="63"/>
      <c r="EHU119" s="63"/>
      <c r="EHV119" s="63"/>
      <c r="EHW119" s="63"/>
      <c r="EHX119" s="63"/>
      <c r="EHY119" s="63"/>
      <c r="EHZ119" s="63"/>
      <c r="EIA119" s="63"/>
      <c r="EIB119" s="63"/>
      <c r="EIC119" s="63"/>
      <c r="EID119" s="63"/>
      <c r="EIE119" s="63"/>
      <c r="EIF119" s="63"/>
      <c r="EIG119" s="63"/>
      <c r="EIH119" s="63"/>
      <c r="EII119" s="63"/>
      <c r="EIJ119" s="63"/>
      <c r="EIK119" s="63"/>
      <c r="EIL119" s="63"/>
      <c r="EIM119" s="63"/>
      <c r="EIN119" s="63"/>
      <c r="EIO119" s="63"/>
      <c r="EIP119" s="63"/>
      <c r="EIQ119" s="63"/>
      <c r="EIR119" s="63"/>
      <c r="EIS119" s="63"/>
      <c r="EIT119" s="63"/>
      <c r="EIU119" s="63"/>
      <c r="EIV119" s="63"/>
      <c r="EIW119" s="63"/>
      <c r="EIX119" s="63"/>
      <c r="EIY119" s="63"/>
      <c r="EIZ119" s="63"/>
      <c r="EJA119" s="63"/>
      <c r="EJB119" s="63"/>
      <c r="EJC119" s="63"/>
      <c r="EJD119" s="63"/>
      <c r="EJE119" s="63"/>
      <c r="EJF119" s="63"/>
      <c r="EJG119" s="63"/>
      <c r="EJH119" s="63"/>
      <c r="EJI119" s="63"/>
      <c r="EJJ119" s="63"/>
      <c r="EJK119" s="63"/>
      <c r="EJL119" s="63"/>
      <c r="EJM119" s="63"/>
      <c r="EJN119" s="63"/>
      <c r="EJO119" s="63"/>
      <c r="EJP119" s="63"/>
      <c r="EJQ119" s="63"/>
      <c r="EJR119" s="63"/>
      <c r="EJS119" s="63"/>
      <c r="EJT119" s="63"/>
      <c r="EJU119" s="63"/>
      <c r="EJV119" s="63"/>
      <c r="EJW119" s="63"/>
      <c r="EJX119" s="63"/>
      <c r="EJY119" s="63"/>
      <c r="EJZ119" s="63"/>
      <c r="EKA119" s="63"/>
      <c r="EKB119" s="63"/>
      <c r="EKC119" s="63"/>
      <c r="EKD119" s="63"/>
      <c r="EKE119" s="63"/>
      <c r="EKF119" s="63"/>
      <c r="EKG119" s="63"/>
      <c r="EKH119" s="63"/>
      <c r="EKI119" s="63"/>
      <c r="EKJ119" s="63"/>
      <c r="EKK119" s="63"/>
      <c r="EKL119" s="63"/>
      <c r="EKM119" s="63"/>
      <c r="EKN119" s="63"/>
      <c r="EKO119" s="63"/>
      <c r="EKP119" s="63"/>
      <c r="EKQ119" s="63"/>
      <c r="EKR119" s="63"/>
      <c r="EKS119" s="63"/>
      <c r="EKT119" s="63"/>
      <c r="EKU119" s="63"/>
      <c r="EKV119" s="63"/>
      <c r="EKW119" s="63"/>
      <c r="EKX119" s="63"/>
      <c r="EKY119" s="63"/>
      <c r="EKZ119" s="63"/>
      <c r="ELA119" s="63"/>
      <c r="ELB119" s="63"/>
      <c r="ELC119" s="63"/>
      <c r="ELD119" s="63"/>
      <c r="ELE119" s="63"/>
      <c r="ELF119" s="63"/>
      <c r="ELG119" s="63"/>
      <c r="ELH119" s="63"/>
      <c r="ELI119" s="63"/>
      <c r="ELJ119" s="63"/>
      <c r="ELK119" s="63"/>
      <c r="ELL119" s="63"/>
      <c r="ELM119" s="63"/>
      <c r="ELN119" s="63"/>
      <c r="ELO119" s="63"/>
      <c r="ELP119" s="63"/>
      <c r="ELQ119" s="63"/>
      <c r="ELR119" s="63"/>
      <c r="ELS119" s="63"/>
      <c r="ELT119" s="63"/>
      <c r="ELU119" s="63"/>
      <c r="ELV119" s="63"/>
      <c r="ELW119" s="63"/>
      <c r="ELX119" s="63"/>
      <c r="ELY119" s="63"/>
      <c r="ELZ119" s="63"/>
      <c r="EMA119" s="63"/>
      <c r="EMB119" s="63"/>
      <c r="EMC119" s="63"/>
      <c r="EMD119" s="63"/>
      <c r="EME119" s="63"/>
      <c r="EMF119" s="63"/>
      <c r="EMG119" s="63"/>
      <c r="EMH119" s="63"/>
      <c r="EMI119" s="63"/>
      <c r="EMJ119" s="63"/>
      <c r="EMK119" s="63"/>
      <c r="EML119" s="63"/>
      <c r="EMM119" s="63"/>
      <c r="EMN119" s="63"/>
      <c r="EMO119" s="63"/>
      <c r="EMP119" s="63"/>
      <c r="EMQ119" s="63"/>
      <c r="EMR119" s="63"/>
      <c r="EMS119" s="63"/>
      <c r="EMT119" s="63"/>
      <c r="EMU119" s="63"/>
      <c r="EMV119" s="63"/>
      <c r="EMW119" s="63"/>
      <c r="EMX119" s="63"/>
      <c r="EMY119" s="63"/>
      <c r="EMZ119" s="63"/>
      <c r="ENA119" s="63"/>
      <c r="ENB119" s="63"/>
      <c r="ENC119" s="63"/>
      <c r="END119" s="63"/>
      <c r="ENE119" s="63"/>
      <c r="ENF119" s="63"/>
      <c r="ENG119" s="63"/>
      <c r="ENH119" s="63"/>
      <c r="ENI119" s="63"/>
      <c r="ENJ119" s="63"/>
      <c r="ENK119" s="63"/>
      <c r="ENL119" s="63"/>
      <c r="ENM119" s="63"/>
      <c r="ENN119" s="63"/>
      <c r="ENO119" s="63"/>
      <c r="ENP119" s="63"/>
      <c r="ENQ119" s="63"/>
      <c r="ENR119" s="63"/>
      <c r="ENS119" s="63"/>
      <c r="ENT119" s="63"/>
      <c r="ENU119" s="63"/>
      <c r="ENV119" s="63"/>
      <c r="ENW119" s="63"/>
      <c r="ENX119" s="63"/>
      <c r="ENY119" s="63"/>
      <c r="ENZ119" s="63"/>
      <c r="EOA119" s="63"/>
      <c r="EOB119" s="63"/>
      <c r="EOC119" s="63"/>
      <c r="EOD119" s="63"/>
      <c r="EOE119" s="63"/>
      <c r="EOF119" s="63"/>
      <c r="EOG119" s="63"/>
      <c r="EOH119" s="63"/>
      <c r="EOI119" s="63"/>
      <c r="EOJ119" s="63"/>
      <c r="EOK119" s="63"/>
      <c r="EOL119" s="63"/>
      <c r="EOM119" s="63"/>
      <c r="EON119" s="63"/>
      <c r="EOO119" s="63"/>
      <c r="EOP119" s="63"/>
      <c r="EOQ119" s="63"/>
      <c r="EOR119" s="63"/>
      <c r="EOS119" s="63"/>
      <c r="EOT119" s="63"/>
      <c r="EOU119" s="63"/>
      <c r="EOV119" s="63"/>
      <c r="EOW119" s="63"/>
      <c r="EOX119" s="63"/>
      <c r="EOY119" s="63"/>
      <c r="EOZ119" s="63"/>
      <c r="EPA119" s="63"/>
      <c r="EPB119" s="63"/>
      <c r="EPC119" s="63"/>
      <c r="EPD119" s="63"/>
      <c r="EPE119" s="63"/>
      <c r="EPF119" s="63"/>
      <c r="EPG119" s="63"/>
      <c r="EPH119" s="63"/>
      <c r="EPI119" s="63"/>
      <c r="EPJ119" s="63"/>
      <c r="EPK119" s="63"/>
      <c r="EPL119" s="63"/>
      <c r="EPM119" s="63"/>
      <c r="EPN119" s="63"/>
      <c r="EPO119" s="63"/>
      <c r="EPP119" s="63"/>
      <c r="EPQ119" s="63"/>
      <c r="EPR119" s="63"/>
      <c r="EPS119" s="63"/>
      <c r="EPT119" s="63"/>
      <c r="EPU119" s="63"/>
      <c r="EPV119" s="63"/>
      <c r="EPW119" s="63"/>
      <c r="EPX119" s="63"/>
      <c r="EPY119" s="63"/>
      <c r="EPZ119" s="63"/>
      <c r="EQA119" s="63"/>
      <c r="EQB119" s="63"/>
      <c r="EQC119" s="63"/>
      <c r="EQD119" s="63"/>
      <c r="EQE119" s="63"/>
      <c r="EQF119" s="63"/>
      <c r="EQG119" s="63"/>
      <c r="EQH119" s="63"/>
      <c r="EQI119" s="63"/>
      <c r="EQJ119" s="63"/>
      <c r="EQK119" s="63"/>
      <c r="EQL119" s="63"/>
      <c r="EQM119" s="63"/>
      <c r="EQN119" s="63"/>
      <c r="EQO119" s="63"/>
      <c r="EQP119" s="63"/>
      <c r="EQQ119" s="63"/>
      <c r="EQR119" s="63"/>
      <c r="EQS119" s="63"/>
      <c r="EQT119" s="63"/>
      <c r="EQU119" s="63"/>
      <c r="EQV119" s="63"/>
      <c r="EQW119" s="63"/>
      <c r="EQX119" s="63"/>
      <c r="EQY119" s="63"/>
      <c r="EQZ119" s="63"/>
      <c r="ERA119" s="63"/>
      <c r="ERB119" s="63"/>
      <c r="ERC119" s="63"/>
      <c r="ERD119" s="63"/>
      <c r="ERE119" s="63"/>
      <c r="ERF119" s="63"/>
      <c r="ERG119" s="63"/>
      <c r="ERH119" s="63"/>
      <c r="ERI119" s="63"/>
      <c r="ERJ119" s="63"/>
      <c r="ERK119" s="63"/>
      <c r="ERL119" s="63"/>
      <c r="ERM119" s="63"/>
      <c r="ERN119" s="63"/>
      <c r="ERO119" s="63"/>
      <c r="ERP119" s="63"/>
      <c r="ERQ119" s="63"/>
      <c r="ERR119" s="63"/>
      <c r="ERS119" s="63"/>
      <c r="ERT119" s="63"/>
      <c r="ERU119" s="63"/>
      <c r="ERV119" s="63"/>
      <c r="ERW119" s="63"/>
      <c r="ERX119" s="63"/>
      <c r="ERY119" s="63"/>
      <c r="ERZ119" s="63"/>
      <c r="ESA119" s="63"/>
      <c r="ESB119" s="63"/>
      <c r="ESC119" s="63"/>
      <c r="ESD119" s="63"/>
      <c r="ESE119" s="63"/>
      <c r="ESF119" s="63"/>
      <c r="ESG119" s="63"/>
      <c r="ESH119" s="63"/>
      <c r="ESI119" s="63"/>
      <c r="ESJ119" s="63"/>
      <c r="ESK119" s="63"/>
      <c r="ESL119" s="63"/>
      <c r="ESM119" s="63"/>
      <c r="ESN119" s="63"/>
      <c r="ESO119" s="63"/>
      <c r="ESP119" s="63"/>
      <c r="ESQ119" s="63"/>
      <c r="ESR119" s="63"/>
      <c r="ESS119" s="63"/>
      <c r="EST119" s="63"/>
      <c r="ESU119" s="63"/>
      <c r="ESV119" s="63"/>
      <c r="ESW119" s="63"/>
      <c r="ESX119" s="63"/>
      <c r="ESY119" s="63"/>
      <c r="ESZ119" s="63"/>
      <c r="ETA119" s="63"/>
      <c r="ETB119" s="63"/>
      <c r="ETC119" s="63"/>
      <c r="ETD119" s="63"/>
      <c r="ETE119" s="63"/>
      <c r="ETF119" s="63"/>
      <c r="ETG119" s="63"/>
      <c r="ETH119" s="63"/>
      <c r="ETI119" s="63"/>
      <c r="ETJ119" s="63"/>
      <c r="ETK119" s="63"/>
      <c r="ETL119" s="63"/>
      <c r="ETM119" s="63"/>
      <c r="ETN119" s="63"/>
      <c r="ETO119" s="63"/>
      <c r="ETP119" s="63"/>
      <c r="ETQ119" s="63"/>
      <c r="ETR119" s="63"/>
      <c r="ETS119" s="63"/>
      <c r="ETT119" s="63"/>
      <c r="ETU119" s="63"/>
      <c r="ETV119" s="63"/>
      <c r="ETW119" s="63"/>
      <c r="ETX119" s="63"/>
      <c r="ETY119" s="63"/>
      <c r="ETZ119" s="63"/>
      <c r="EUA119" s="63"/>
      <c r="EUB119" s="63"/>
      <c r="EUC119" s="63"/>
      <c r="EUD119" s="63"/>
      <c r="EUE119" s="63"/>
      <c r="EUF119" s="63"/>
      <c r="EUG119" s="63"/>
      <c r="EUH119" s="63"/>
      <c r="EUI119" s="63"/>
      <c r="EUJ119" s="63"/>
      <c r="EUK119" s="63"/>
      <c r="EUL119" s="63"/>
      <c r="EUM119" s="63"/>
      <c r="EUN119" s="63"/>
      <c r="EUO119" s="63"/>
      <c r="EUP119" s="63"/>
      <c r="EUQ119" s="63"/>
      <c r="EUR119" s="63"/>
      <c r="EUS119" s="63"/>
      <c r="EUT119" s="63"/>
      <c r="EUU119" s="63"/>
      <c r="EUV119" s="63"/>
      <c r="EUW119" s="63"/>
      <c r="EUX119" s="63"/>
      <c r="EUY119" s="63"/>
      <c r="EUZ119" s="63"/>
      <c r="EVA119" s="63"/>
      <c r="EVB119" s="63"/>
      <c r="EVC119" s="63"/>
      <c r="EVD119" s="63"/>
      <c r="EVE119" s="63"/>
      <c r="EVF119" s="63"/>
      <c r="EVG119" s="63"/>
      <c r="EVH119" s="63"/>
      <c r="EVI119" s="63"/>
      <c r="EVJ119" s="63"/>
      <c r="EVK119" s="63"/>
      <c r="EVL119" s="63"/>
      <c r="EVM119" s="63"/>
      <c r="EVN119" s="63"/>
      <c r="EVO119" s="63"/>
      <c r="EVP119" s="63"/>
      <c r="EVQ119" s="63"/>
      <c r="EVR119" s="63"/>
      <c r="EVS119" s="63"/>
      <c r="EVT119" s="63"/>
      <c r="EVU119" s="63"/>
      <c r="EVV119" s="63"/>
      <c r="EVW119" s="63"/>
      <c r="EVX119" s="63"/>
      <c r="EVY119" s="63"/>
      <c r="EVZ119" s="63"/>
      <c r="EWA119" s="63"/>
      <c r="EWB119" s="63"/>
      <c r="EWC119" s="63"/>
      <c r="EWD119" s="63"/>
      <c r="EWE119" s="63"/>
      <c r="EWF119" s="63"/>
      <c r="EWG119" s="63"/>
      <c r="EWH119" s="63"/>
      <c r="EWI119" s="63"/>
      <c r="EWJ119" s="63"/>
      <c r="EWK119" s="63"/>
      <c r="EWL119" s="63"/>
      <c r="EWM119" s="63"/>
      <c r="EWN119" s="63"/>
      <c r="EWO119" s="63"/>
      <c r="EWP119" s="63"/>
      <c r="EWQ119" s="63"/>
      <c r="EWR119" s="63"/>
      <c r="EWS119" s="63"/>
      <c r="EWT119" s="63"/>
      <c r="EWU119" s="63"/>
      <c r="EWV119" s="63"/>
      <c r="EWW119" s="63"/>
      <c r="EWX119" s="63"/>
      <c r="EWY119" s="63"/>
      <c r="EWZ119" s="63"/>
      <c r="EXA119" s="63"/>
      <c r="EXB119" s="63"/>
      <c r="EXC119" s="63"/>
      <c r="EXD119" s="63"/>
      <c r="EXE119" s="63"/>
      <c r="EXF119" s="63"/>
      <c r="EXG119" s="63"/>
      <c r="EXH119" s="63"/>
      <c r="EXI119" s="63"/>
      <c r="EXJ119" s="63"/>
      <c r="EXK119" s="63"/>
      <c r="EXL119" s="63"/>
      <c r="EXM119" s="63"/>
      <c r="EXN119" s="63"/>
      <c r="EXO119" s="63"/>
      <c r="EXP119" s="63"/>
      <c r="EXQ119" s="63"/>
      <c r="EXR119" s="63"/>
      <c r="EXS119" s="63"/>
      <c r="EXT119" s="63"/>
      <c r="EXU119" s="63"/>
      <c r="EXV119" s="63"/>
      <c r="EXW119" s="63"/>
      <c r="EXX119" s="63"/>
      <c r="EXY119" s="63"/>
      <c r="EXZ119" s="63"/>
      <c r="EYA119" s="63"/>
      <c r="EYB119" s="63"/>
      <c r="EYC119" s="63"/>
      <c r="EYD119" s="63"/>
      <c r="EYE119" s="63"/>
      <c r="EYF119" s="63"/>
      <c r="EYG119" s="63"/>
      <c r="EYH119" s="63"/>
      <c r="EYI119" s="63"/>
      <c r="EYJ119" s="63"/>
      <c r="EYK119" s="63"/>
      <c r="EYL119" s="63"/>
      <c r="EYM119" s="63"/>
      <c r="EYN119" s="63"/>
      <c r="EYO119" s="63"/>
      <c r="EYP119" s="63"/>
      <c r="EYQ119" s="63"/>
      <c r="EYR119" s="63"/>
      <c r="EYS119" s="63"/>
      <c r="EYT119" s="63"/>
      <c r="EYU119" s="63"/>
      <c r="EYV119" s="63"/>
      <c r="EYW119" s="63"/>
      <c r="EYX119" s="63"/>
      <c r="EYY119" s="63"/>
      <c r="EYZ119" s="63"/>
      <c r="EZA119" s="63"/>
      <c r="EZB119" s="63"/>
      <c r="EZC119" s="63"/>
      <c r="EZD119" s="63"/>
      <c r="EZE119" s="63"/>
      <c r="EZF119" s="63"/>
      <c r="EZG119" s="63"/>
      <c r="EZH119" s="63"/>
      <c r="EZI119" s="63"/>
      <c r="EZJ119" s="63"/>
      <c r="EZK119" s="63"/>
      <c r="EZL119" s="63"/>
      <c r="EZM119" s="63"/>
      <c r="EZN119" s="63"/>
      <c r="EZO119" s="63"/>
      <c r="EZP119" s="63"/>
      <c r="EZQ119" s="63"/>
      <c r="EZR119" s="63"/>
      <c r="EZS119" s="63"/>
      <c r="EZT119" s="63"/>
      <c r="EZU119" s="63"/>
      <c r="EZV119" s="63"/>
      <c r="EZW119" s="63"/>
      <c r="EZX119" s="63"/>
      <c r="EZY119" s="63"/>
      <c r="EZZ119" s="63"/>
      <c r="FAA119" s="63"/>
      <c r="FAB119" s="63"/>
      <c r="FAC119" s="63"/>
      <c r="FAD119" s="63"/>
      <c r="FAE119" s="63"/>
      <c r="FAF119" s="63"/>
      <c r="FAG119" s="63"/>
      <c r="FAH119" s="63"/>
      <c r="FAI119" s="63"/>
      <c r="FAJ119" s="63"/>
      <c r="FAK119" s="63"/>
      <c r="FAL119" s="63"/>
      <c r="FAM119" s="63"/>
      <c r="FAN119" s="63"/>
      <c r="FAO119" s="63"/>
      <c r="FAP119" s="63"/>
      <c r="FAQ119" s="63"/>
      <c r="FAR119" s="63"/>
      <c r="FAS119" s="63"/>
      <c r="FAT119" s="63"/>
      <c r="FAU119" s="63"/>
      <c r="FAV119" s="63"/>
      <c r="FAW119" s="63"/>
      <c r="FAX119" s="63"/>
      <c r="FAY119" s="63"/>
      <c r="FAZ119" s="63"/>
      <c r="FBA119" s="63"/>
      <c r="FBB119" s="63"/>
      <c r="FBC119" s="63"/>
      <c r="FBD119" s="63"/>
      <c r="FBE119" s="63"/>
      <c r="FBF119" s="63"/>
      <c r="FBG119" s="63"/>
      <c r="FBH119" s="63"/>
      <c r="FBI119" s="63"/>
      <c r="FBJ119" s="63"/>
      <c r="FBK119" s="63"/>
      <c r="FBL119" s="63"/>
      <c r="FBM119" s="63"/>
      <c r="FBN119" s="63"/>
      <c r="FBO119" s="63"/>
      <c r="FBP119" s="63"/>
      <c r="FBQ119" s="63"/>
      <c r="FBR119" s="63"/>
      <c r="FBS119" s="63"/>
      <c r="FBT119" s="63"/>
      <c r="FBU119" s="63"/>
      <c r="FBV119" s="63"/>
      <c r="FBW119" s="63"/>
      <c r="FBX119" s="63"/>
      <c r="FBY119" s="63"/>
      <c r="FBZ119" s="63"/>
      <c r="FCA119" s="63"/>
      <c r="FCB119" s="63"/>
      <c r="FCC119" s="63"/>
      <c r="FCD119" s="63"/>
      <c r="FCE119" s="63"/>
      <c r="FCF119" s="63"/>
      <c r="FCG119" s="63"/>
      <c r="FCH119" s="63"/>
      <c r="FCI119" s="63"/>
      <c r="FCJ119" s="63"/>
      <c r="FCK119" s="63"/>
      <c r="FCL119" s="63"/>
      <c r="FCM119" s="63"/>
      <c r="FCN119" s="63"/>
      <c r="FCO119" s="63"/>
      <c r="FCP119" s="63"/>
      <c r="FCQ119" s="63"/>
      <c r="FCR119" s="63"/>
      <c r="FCS119" s="63"/>
      <c r="FCT119" s="63"/>
      <c r="FCU119" s="63"/>
      <c r="FCV119" s="63"/>
      <c r="FCW119" s="63"/>
      <c r="FCX119" s="63"/>
      <c r="FCY119" s="63"/>
      <c r="FCZ119" s="63"/>
      <c r="FDA119" s="63"/>
      <c r="FDB119" s="63"/>
      <c r="FDC119" s="63"/>
      <c r="FDD119" s="63"/>
      <c r="FDE119" s="63"/>
      <c r="FDF119" s="63"/>
      <c r="FDG119" s="63"/>
      <c r="FDH119" s="63"/>
      <c r="FDI119" s="63"/>
      <c r="FDJ119" s="63"/>
      <c r="FDK119" s="63"/>
      <c r="FDL119" s="63"/>
      <c r="FDM119" s="63"/>
      <c r="FDN119" s="63"/>
      <c r="FDO119" s="63"/>
      <c r="FDP119" s="63"/>
      <c r="FDQ119" s="63"/>
      <c r="FDR119" s="63"/>
      <c r="FDS119" s="63"/>
      <c r="FDT119" s="63"/>
      <c r="FDU119" s="63"/>
      <c r="FDV119" s="63"/>
      <c r="FDW119" s="63"/>
      <c r="FDX119" s="63"/>
      <c r="FDY119" s="63"/>
      <c r="FDZ119" s="63"/>
      <c r="FEA119" s="63"/>
      <c r="FEB119" s="63"/>
      <c r="FEC119" s="63"/>
      <c r="FED119" s="63"/>
      <c r="FEE119" s="63"/>
      <c r="FEF119" s="63"/>
      <c r="FEG119" s="63"/>
      <c r="FEH119" s="63"/>
      <c r="FEI119" s="63"/>
      <c r="FEJ119" s="63"/>
      <c r="FEK119" s="63"/>
      <c r="FEL119" s="63"/>
      <c r="FEM119" s="63"/>
      <c r="FEN119" s="63"/>
      <c r="FEO119" s="63"/>
      <c r="FEP119" s="63"/>
      <c r="FEQ119" s="63"/>
      <c r="FER119" s="63"/>
      <c r="FES119" s="63"/>
      <c r="FET119" s="63"/>
      <c r="FEU119" s="63"/>
      <c r="FEV119" s="63"/>
      <c r="FEW119" s="63"/>
      <c r="FEX119" s="63"/>
      <c r="FEY119" s="63"/>
      <c r="FEZ119" s="63"/>
      <c r="FFA119" s="63"/>
      <c r="FFB119" s="63"/>
      <c r="FFC119" s="63"/>
      <c r="FFD119" s="63"/>
      <c r="FFE119" s="63"/>
      <c r="FFF119" s="63"/>
      <c r="FFG119" s="63"/>
      <c r="FFH119" s="63"/>
      <c r="FFI119" s="63"/>
      <c r="FFJ119" s="63"/>
      <c r="FFK119" s="63"/>
      <c r="FFL119" s="63"/>
      <c r="FFM119" s="63"/>
      <c r="FFN119" s="63"/>
      <c r="FFO119" s="63"/>
      <c r="FFP119" s="63"/>
      <c r="FFQ119" s="63"/>
      <c r="FFR119" s="63"/>
      <c r="FFS119" s="63"/>
      <c r="FFT119" s="63"/>
      <c r="FFU119" s="63"/>
      <c r="FFV119" s="63"/>
      <c r="FFW119" s="63"/>
      <c r="FFX119" s="63"/>
      <c r="FFY119" s="63"/>
      <c r="FFZ119" s="63"/>
      <c r="FGA119" s="63"/>
      <c r="FGB119" s="63"/>
      <c r="FGC119" s="63"/>
      <c r="FGD119" s="63"/>
      <c r="FGE119" s="63"/>
      <c r="FGF119" s="63"/>
      <c r="FGG119" s="63"/>
      <c r="FGH119" s="63"/>
      <c r="FGI119" s="63"/>
      <c r="FGJ119" s="63"/>
      <c r="FGK119" s="63"/>
      <c r="FGL119" s="63"/>
      <c r="FGM119" s="63"/>
      <c r="FGN119" s="63"/>
      <c r="FGO119" s="63"/>
      <c r="FGP119" s="63"/>
      <c r="FGQ119" s="63"/>
      <c r="FGR119" s="63"/>
      <c r="FGS119" s="63"/>
      <c r="FGT119" s="63"/>
      <c r="FGU119" s="63"/>
      <c r="FGV119" s="63"/>
      <c r="FGW119" s="63"/>
      <c r="FGX119" s="63"/>
      <c r="FGY119" s="63"/>
      <c r="FGZ119" s="63"/>
      <c r="FHA119" s="63"/>
      <c r="FHB119" s="63"/>
      <c r="FHC119" s="63"/>
      <c r="FHD119" s="63"/>
      <c r="FHE119" s="63"/>
      <c r="FHF119" s="63"/>
      <c r="FHG119" s="63"/>
      <c r="FHH119" s="63"/>
      <c r="FHI119" s="63"/>
      <c r="FHJ119" s="63"/>
      <c r="FHK119" s="63"/>
      <c r="FHL119" s="63"/>
      <c r="FHM119" s="63"/>
      <c r="FHN119" s="63"/>
      <c r="FHO119" s="63"/>
      <c r="FHP119" s="63"/>
      <c r="FHQ119" s="63"/>
      <c r="FHR119" s="63"/>
      <c r="FHS119" s="63"/>
      <c r="FHT119" s="63"/>
      <c r="FHU119" s="63"/>
      <c r="FHV119" s="63"/>
      <c r="FHW119" s="63"/>
      <c r="FHX119" s="63"/>
      <c r="FHY119" s="63"/>
      <c r="FHZ119" s="63"/>
      <c r="FIA119" s="63"/>
      <c r="FIB119" s="63"/>
      <c r="FIC119" s="63"/>
      <c r="FID119" s="63"/>
      <c r="FIE119" s="63"/>
      <c r="FIF119" s="63"/>
      <c r="FIG119" s="63"/>
      <c r="FIH119" s="63"/>
      <c r="FII119" s="63"/>
      <c r="FIJ119" s="63"/>
      <c r="FIK119" s="63"/>
      <c r="FIL119" s="63"/>
      <c r="FIM119" s="63"/>
      <c r="FIN119" s="63"/>
      <c r="FIO119" s="63"/>
      <c r="FIP119" s="63"/>
      <c r="FIQ119" s="63"/>
      <c r="FIR119" s="63"/>
      <c r="FIS119" s="63"/>
      <c r="FIT119" s="63"/>
      <c r="FIU119" s="63"/>
      <c r="FIV119" s="63"/>
      <c r="FIW119" s="63"/>
      <c r="FIX119" s="63"/>
      <c r="FIY119" s="63"/>
      <c r="FIZ119" s="63"/>
      <c r="FJA119" s="63"/>
      <c r="FJB119" s="63"/>
      <c r="FJC119" s="63"/>
      <c r="FJD119" s="63"/>
      <c r="FJE119" s="63"/>
      <c r="FJF119" s="63"/>
      <c r="FJG119" s="63"/>
      <c r="FJH119" s="63"/>
      <c r="FJI119" s="63"/>
      <c r="FJJ119" s="63"/>
      <c r="FJK119" s="63"/>
      <c r="FJL119" s="63"/>
      <c r="FJM119" s="63"/>
      <c r="FJN119" s="63"/>
      <c r="FJO119" s="63"/>
      <c r="FJP119" s="63"/>
      <c r="FJQ119" s="63"/>
      <c r="FJR119" s="63"/>
      <c r="FJS119" s="63"/>
      <c r="FJT119" s="63"/>
      <c r="FJU119" s="63"/>
      <c r="FJV119" s="63"/>
      <c r="FJW119" s="63"/>
      <c r="FJX119" s="63"/>
      <c r="FJY119" s="63"/>
      <c r="FJZ119" s="63"/>
      <c r="FKA119" s="63"/>
      <c r="FKB119" s="63"/>
      <c r="FKC119" s="63"/>
      <c r="FKD119" s="63"/>
      <c r="FKE119" s="63"/>
      <c r="FKF119" s="63"/>
      <c r="FKG119" s="63"/>
      <c r="FKH119" s="63"/>
      <c r="FKI119" s="63"/>
      <c r="FKJ119" s="63"/>
      <c r="FKK119" s="63"/>
      <c r="FKL119" s="63"/>
      <c r="FKM119" s="63"/>
      <c r="FKN119" s="63"/>
      <c r="FKO119" s="63"/>
      <c r="FKP119" s="63"/>
      <c r="FKQ119" s="63"/>
      <c r="FKR119" s="63"/>
      <c r="FKS119" s="63"/>
      <c r="FKT119" s="63"/>
      <c r="FKU119" s="63"/>
      <c r="FKV119" s="63"/>
      <c r="FKW119" s="63"/>
      <c r="FKX119" s="63"/>
      <c r="FKY119" s="63"/>
      <c r="FKZ119" s="63"/>
      <c r="FLA119" s="63"/>
      <c r="FLB119" s="63"/>
      <c r="FLC119" s="63"/>
      <c r="FLD119" s="63"/>
      <c r="FLE119" s="63"/>
      <c r="FLF119" s="63"/>
      <c r="FLG119" s="63"/>
      <c r="FLH119" s="63"/>
      <c r="FLI119" s="63"/>
      <c r="FLJ119" s="63"/>
      <c r="FLK119" s="63"/>
      <c r="FLL119" s="63"/>
      <c r="FLM119" s="63"/>
      <c r="FLN119" s="63"/>
      <c r="FLO119" s="63"/>
      <c r="FLP119" s="63"/>
      <c r="FLQ119" s="63"/>
      <c r="FLR119" s="63"/>
      <c r="FLS119" s="63"/>
      <c r="FLT119" s="63"/>
      <c r="FLU119" s="63"/>
      <c r="FLV119" s="63"/>
      <c r="FLW119" s="63"/>
      <c r="FLX119" s="63"/>
      <c r="FLY119" s="63"/>
      <c r="FLZ119" s="63"/>
      <c r="FMA119" s="63"/>
      <c r="FMB119" s="63"/>
      <c r="FMC119" s="63"/>
      <c r="FMD119" s="63"/>
      <c r="FME119" s="63"/>
      <c r="FMF119" s="63"/>
      <c r="FMG119" s="63"/>
      <c r="FMH119" s="63"/>
      <c r="FMI119" s="63"/>
      <c r="FMJ119" s="63"/>
      <c r="FMK119" s="63"/>
      <c r="FML119" s="63"/>
      <c r="FMM119" s="63"/>
      <c r="FMN119" s="63"/>
      <c r="FMO119" s="63"/>
      <c r="FMP119" s="63"/>
      <c r="FMQ119" s="63"/>
      <c r="FMR119" s="63"/>
      <c r="FMS119" s="63"/>
      <c r="FMT119" s="63"/>
      <c r="FMU119" s="63"/>
      <c r="FMV119" s="63"/>
      <c r="FMW119" s="63"/>
      <c r="FMX119" s="63"/>
      <c r="FMY119" s="63"/>
      <c r="FMZ119" s="63"/>
      <c r="FNA119" s="63"/>
      <c r="FNB119" s="63"/>
      <c r="FNC119" s="63"/>
      <c r="FND119" s="63"/>
      <c r="FNE119" s="63"/>
      <c r="FNF119" s="63"/>
      <c r="FNG119" s="63"/>
      <c r="FNH119" s="63"/>
      <c r="FNI119" s="63"/>
      <c r="FNJ119" s="63"/>
      <c r="FNK119" s="63"/>
      <c r="FNL119" s="63"/>
      <c r="FNM119" s="63"/>
      <c r="FNN119" s="63"/>
      <c r="FNO119" s="63"/>
      <c r="FNP119" s="63"/>
      <c r="FNQ119" s="63"/>
      <c r="FNR119" s="63"/>
      <c r="FNS119" s="63"/>
      <c r="FNT119" s="63"/>
      <c r="FNU119" s="63"/>
      <c r="FNV119" s="63"/>
      <c r="FNW119" s="63"/>
      <c r="FNX119" s="63"/>
      <c r="FNY119" s="63"/>
      <c r="FNZ119" s="63"/>
      <c r="FOA119" s="63"/>
      <c r="FOB119" s="63"/>
      <c r="FOC119" s="63"/>
      <c r="FOD119" s="63"/>
      <c r="FOE119" s="63"/>
      <c r="FOF119" s="63"/>
      <c r="FOG119" s="63"/>
      <c r="FOH119" s="63"/>
      <c r="FOI119" s="63"/>
      <c r="FOJ119" s="63"/>
      <c r="FOK119" s="63"/>
      <c r="FOL119" s="63"/>
      <c r="FOM119" s="63"/>
      <c r="FON119" s="63"/>
      <c r="FOO119" s="63"/>
      <c r="FOP119" s="63"/>
      <c r="FOQ119" s="63"/>
      <c r="FOR119" s="63"/>
      <c r="FOS119" s="63"/>
      <c r="FOT119" s="63"/>
      <c r="FOU119" s="63"/>
      <c r="FOV119" s="63"/>
      <c r="FOW119" s="63"/>
      <c r="FOX119" s="63"/>
      <c r="FOY119" s="63"/>
      <c r="FOZ119" s="63"/>
      <c r="FPA119" s="63"/>
      <c r="FPB119" s="63"/>
      <c r="FPC119" s="63"/>
      <c r="FPD119" s="63"/>
      <c r="FPE119" s="63"/>
      <c r="FPF119" s="63"/>
      <c r="FPG119" s="63"/>
      <c r="FPH119" s="63"/>
      <c r="FPI119" s="63"/>
      <c r="FPJ119" s="63"/>
      <c r="FPK119" s="63"/>
      <c r="FPL119" s="63"/>
      <c r="FPM119" s="63"/>
      <c r="FPN119" s="63"/>
      <c r="FPO119" s="63"/>
      <c r="FPP119" s="63"/>
      <c r="FPQ119" s="63"/>
      <c r="FPR119" s="63"/>
      <c r="FPS119" s="63"/>
      <c r="FPT119" s="63"/>
      <c r="FPU119" s="63"/>
      <c r="FPV119" s="63"/>
      <c r="FPW119" s="63"/>
      <c r="FPX119" s="63"/>
      <c r="FPY119" s="63"/>
      <c r="FPZ119" s="63"/>
      <c r="FQA119" s="63"/>
      <c r="FQB119" s="63"/>
      <c r="FQC119" s="63"/>
      <c r="FQD119" s="63"/>
      <c r="FQE119" s="63"/>
      <c r="FQF119" s="63"/>
      <c r="FQG119" s="63"/>
      <c r="FQH119" s="63"/>
      <c r="FQI119" s="63"/>
      <c r="FQJ119" s="63"/>
      <c r="FQK119" s="63"/>
      <c r="FQL119" s="63"/>
      <c r="FQM119" s="63"/>
      <c r="FQN119" s="63"/>
      <c r="FQO119" s="63"/>
      <c r="FQP119" s="63"/>
      <c r="FQQ119" s="63"/>
      <c r="FQR119" s="63"/>
      <c r="FQS119" s="63"/>
      <c r="FQT119" s="63"/>
      <c r="FQU119" s="63"/>
      <c r="FQV119" s="63"/>
      <c r="FQW119" s="63"/>
      <c r="FQX119" s="63"/>
      <c r="FQY119" s="63"/>
      <c r="FQZ119" s="63"/>
      <c r="FRA119" s="63"/>
      <c r="FRB119" s="63"/>
      <c r="FRC119" s="63"/>
      <c r="FRD119" s="63"/>
      <c r="FRE119" s="63"/>
      <c r="FRF119" s="63"/>
      <c r="FRG119" s="63"/>
      <c r="FRH119" s="63"/>
      <c r="FRI119" s="63"/>
      <c r="FRJ119" s="63"/>
      <c r="FRK119" s="63"/>
      <c r="FRL119" s="63"/>
      <c r="FRM119" s="63"/>
      <c r="FRN119" s="63"/>
      <c r="FRO119" s="63"/>
      <c r="FRP119" s="63"/>
      <c r="FRQ119" s="63"/>
      <c r="FRR119" s="63"/>
      <c r="FRS119" s="63"/>
      <c r="FRT119" s="63"/>
      <c r="FRU119" s="63"/>
      <c r="FRV119" s="63"/>
      <c r="FRW119" s="63"/>
      <c r="FRX119" s="63"/>
      <c r="FRY119" s="63"/>
      <c r="FRZ119" s="63"/>
      <c r="FSA119" s="63"/>
      <c r="FSB119" s="63"/>
      <c r="FSC119" s="63"/>
      <c r="FSD119" s="63"/>
      <c r="FSE119" s="63"/>
      <c r="FSF119" s="63"/>
      <c r="FSG119" s="63"/>
      <c r="FSH119" s="63"/>
      <c r="FSI119" s="63"/>
      <c r="FSJ119" s="63"/>
      <c r="FSK119" s="63"/>
      <c r="FSL119" s="63"/>
      <c r="FSM119" s="63"/>
      <c r="FSN119" s="63"/>
      <c r="FSO119" s="63"/>
      <c r="FSP119" s="63"/>
      <c r="FSQ119" s="63"/>
      <c r="FSR119" s="63"/>
      <c r="FSS119" s="63"/>
      <c r="FST119" s="63"/>
      <c r="FSU119" s="63"/>
      <c r="FSV119" s="63"/>
      <c r="FSW119" s="63"/>
      <c r="FSX119" s="63"/>
      <c r="FSY119" s="63"/>
      <c r="FSZ119" s="63"/>
      <c r="FTA119" s="63"/>
      <c r="FTB119" s="63"/>
      <c r="FTC119" s="63"/>
      <c r="FTD119" s="63"/>
      <c r="FTE119" s="63"/>
      <c r="FTF119" s="63"/>
      <c r="FTG119" s="63"/>
      <c r="FTH119" s="63"/>
      <c r="FTI119" s="63"/>
      <c r="FTJ119" s="63"/>
      <c r="FTK119" s="63"/>
      <c r="FTL119" s="63"/>
      <c r="FTM119" s="63"/>
      <c r="FTN119" s="63"/>
      <c r="FTO119" s="63"/>
      <c r="FTP119" s="63"/>
      <c r="FTQ119" s="63"/>
      <c r="FTR119" s="63"/>
      <c r="FTS119" s="63"/>
      <c r="FTT119" s="63"/>
      <c r="FTU119" s="63"/>
      <c r="FTV119" s="63"/>
      <c r="FTW119" s="63"/>
      <c r="FTX119" s="63"/>
      <c r="FTY119" s="63"/>
      <c r="FTZ119" s="63"/>
      <c r="FUA119" s="63"/>
      <c r="FUB119" s="63"/>
      <c r="FUC119" s="63"/>
      <c r="FUD119" s="63"/>
      <c r="FUE119" s="63"/>
      <c r="FUF119" s="63"/>
      <c r="FUG119" s="63"/>
      <c r="FUH119" s="63"/>
      <c r="FUI119" s="63"/>
      <c r="FUJ119" s="63"/>
      <c r="FUK119" s="63"/>
      <c r="FUL119" s="63"/>
      <c r="FUM119" s="63"/>
      <c r="FUN119" s="63"/>
      <c r="FUO119" s="63"/>
      <c r="FUP119" s="63"/>
      <c r="FUQ119" s="63"/>
      <c r="FUR119" s="63"/>
      <c r="FUS119" s="63"/>
      <c r="FUT119" s="63"/>
      <c r="FUU119" s="63"/>
      <c r="FUV119" s="63"/>
      <c r="FUW119" s="63"/>
      <c r="FUX119" s="63"/>
      <c r="FUY119" s="63"/>
      <c r="FUZ119" s="63"/>
      <c r="FVA119" s="63"/>
      <c r="FVB119" s="63"/>
      <c r="FVC119" s="63"/>
      <c r="FVD119" s="63"/>
      <c r="FVE119" s="63"/>
      <c r="FVF119" s="63"/>
      <c r="FVG119" s="63"/>
      <c r="FVH119" s="63"/>
      <c r="FVI119" s="63"/>
      <c r="FVJ119" s="63"/>
      <c r="FVK119" s="63"/>
      <c r="FVL119" s="63"/>
      <c r="FVM119" s="63"/>
      <c r="FVN119" s="63"/>
      <c r="FVO119" s="63"/>
      <c r="FVP119" s="63"/>
      <c r="FVQ119" s="63"/>
      <c r="FVR119" s="63"/>
      <c r="FVS119" s="63"/>
      <c r="FVT119" s="63"/>
      <c r="FVU119" s="63"/>
      <c r="FVV119" s="63"/>
      <c r="FVW119" s="63"/>
      <c r="FVX119" s="63"/>
      <c r="FVY119" s="63"/>
      <c r="FVZ119" s="63"/>
      <c r="FWA119" s="63"/>
      <c r="FWB119" s="63"/>
      <c r="FWC119" s="63"/>
      <c r="FWD119" s="63"/>
      <c r="FWE119" s="63"/>
      <c r="FWF119" s="63"/>
      <c r="FWG119" s="63"/>
      <c r="FWH119" s="63"/>
      <c r="FWI119" s="63"/>
      <c r="FWJ119" s="63"/>
      <c r="FWK119" s="63"/>
      <c r="FWL119" s="63"/>
      <c r="FWM119" s="63"/>
      <c r="FWN119" s="63"/>
      <c r="FWO119" s="63"/>
      <c r="FWP119" s="63"/>
      <c r="FWQ119" s="63"/>
      <c r="FWR119" s="63"/>
      <c r="FWS119" s="63"/>
      <c r="FWT119" s="63"/>
      <c r="FWU119" s="63"/>
      <c r="FWV119" s="63"/>
      <c r="FWW119" s="63"/>
      <c r="FWX119" s="63"/>
      <c r="FWY119" s="63"/>
      <c r="FWZ119" s="63"/>
      <c r="FXA119" s="63"/>
      <c r="FXB119" s="63"/>
      <c r="FXC119" s="63"/>
      <c r="FXD119" s="63"/>
      <c r="FXE119" s="63"/>
      <c r="FXF119" s="63"/>
      <c r="FXG119" s="63"/>
      <c r="FXH119" s="63"/>
      <c r="FXI119" s="63"/>
      <c r="FXJ119" s="63"/>
      <c r="FXK119" s="63"/>
      <c r="FXL119" s="63"/>
      <c r="FXM119" s="63"/>
      <c r="FXN119" s="63"/>
      <c r="FXO119" s="63"/>
      <c r="FXP119" s="63"/>
      <c r="FXQ119" s="63"/>
      <c r="FXR119" s="63"/>
      <c r="FXS119" s="63"/>
      <c r="FXT119" s="63"/>
      <c r="FXU119" s="63"/>
      <c r="FXV119" s="63"/>
      <c r="FXW119" s="63"/>
      <c r="FXX119" s="63"/>
      <c r="FXY119" s="63"/>
      <c r="FXZ119" s="63"/>
      <c r="FYA119" s="63"/>
      <c r="FYB119" s="63"/>
      <c r="FYC119" s="63"/>
      <c r="FYD119" s="63"/>
      <c r="FYE119" s="63"/>
      <c r="FYF119" s="63"/>
      <c r="FYG119" s="63"/>
      <c r="FYH119" s="63"/>
      <c r="FYI119" s="63"/>
      <c r="FYJ119" s="63"/>
      <c r="FYK119" s="63"/>
      <c r="FYL119" s="63"/>
      <c r="FYM119" s="63"/>
      <c r="FYN119" s="63"/>
      <c r="FYO119" s="63"/>
      <c r="FYP119" s="63"/>
      <c r="FYQ119" s="63"/>
      <c r="FYR119" s="63"/>
      <c r="FYS119" s="63"/>
      <c r="FYT119" s="63"/>
      <c r="FYU119" s="63"/>
      <c r="FYV119" s="63"/>
      <c r="FYW119" s="63"/>
      <c r="FYX119" s="63"/>
      <c r="FYY119" s="63"/>
      <c r="FYZ119" s="63"/>
      <c r="FZA119" s="63"/>
      <c r="FZB119" s="63"/>
      <c r="FZC119" s="63"/>
      <c r="FZD119" s="63"/>
      <c r="FZE119" s="63"/>
      <c r="FZF119" s="63"/>
      <c r="FZG119" s="63"/>
      <c r="FZH119" s="63"/>
      <c r="FZI119" s="63"/>
      <c r="FZJ119" s="63"/>
      <c r="FZK119" s="63"/>
      <c r="FZL119" s="63"/>
      <c r="FZM119" s="63"/>
      <c r="FZN119" s="63"/>
      <c r="FZO119" s="63"/>
      <c r="FZP119" s="63"/>
      <c r="FZQ119" s="63"/>
      <c r="FZR119" s="63"/>
      <c r="FZS119" s="63"/>
      <c r="FZT119" s="63"/>
      <c r="FZU119" s="63"/>
      <c r="FZV119" s="63"/>
      <c r="FZW119" s="63"/>
      <c r="FZX119" s="63"/>
      <c r="FZY119" s="63"/>
      <c r="FZZ119" s="63"/>
      <c r="GAA119" s="63"/>
      <c r="GAB119" s="63"/>
      <c r="GAC119" s="63"/>
      <c r="GAD119" s="63"/>
      <c r="GAE119" s="63"/>
      <c r="GAF119" s="63"/>
      <c r="GAG119" s="63"/>
      <c r="GAH119" s="63"/>
      <c r="GAI119" s="63"/>
      <c r="GAJ119" s="63"/>
      <c r="GAK119" s="63"/>
      <c r="GAL119" s="63"/>
      <c r="GAM119" s="63"/>
      <c r="GAN119" s="63"/>
      <c r="GAO119" s="63"/>
      <c r="GAP119" s="63"/>
      <c r="GAQ119" s="63"/>
      <c r="GAR119" s="63"/>
      <c r="GAS119" s="63"/>
      <c r="GAT119" s="63"/>
      <c r="GAU119" s="63"/>
      <c r="GAV119" s="63"/>
      <c r="GAW119" s="63"/>
      <c r="GAX119" s="63"/>
      <c r="GAY119" s="63"/>
      <c r="GAZ119" s="63"/>
      <c r="GBA119" s="63"/>
      <c r="GBB119" s="63"/>
      <c r="GBC119" s="63"/>
      <c r="GBD119" s="63"/>
      <c r="GBE119" s="63"/>
      <c r="GBF119" s="63"/>
      <c r="GBG119" s="63"/>
      <c r="GBH119" s="63"/>
      <c r="GBI119" s="63"/>
      <c r="GBJ119" s="63"/>
      <c r="GBK119" s="63"/>
      <c r="GBL119" s="63"/>
      <c r="GBM119" s="63"/>
      <c r="GBN119" s="63"/>
      <c r="GBO119" s="63"/>
      <c r="GBP119" s="63"/>
      <c r="GBQ119" s="63"/>
      <c r="GBR119" s="63"/>
      <c r="GBS119" s="63"/>
      <c r="GBT119" s="63"/>
      <c r="GBU119" s="63"/>
      <c r="GBV119" s="63"/>
      <c r="GBW119" s="63"/>
      <c r="GBX119" s="63"/>
      <c r="GBY119" s="63"/>
      <c r="GBZ119" s="63"/>
      <c r="GCA119" s="63"/>
      <c r="GCB119" s="63"/>
      <c r="GCC119" s="63"/>
      <c r="GCD119" s="63"/>
      <c r="GCE119" s="63"/>
      <c r="GCF119" s="63"/>
      <c r="GCG119" s="63"/>
      <c r="GCH119" s="63"/>
      <c r="GCI119" s="63"/>
      <c r="GCJ119" s="63"/>
      <c r="GCK119" s="63"/>
      <c r="GCL119" s="63"/>
      <c r="GCM119" s="63"/>
      <c r="GCN119" s="63"/>
      <c r="GCO119" s="63"/>
      <c r="GCP119" s="63"/>
      <c r="GCQ119" s="63"/>
      <c r="GCR119" s="63"/>
      <c r="GCS119" s="63"/>
      <c r="GCT119" s="63"/>
      <c r="GCU119" s="63"/>
      <c r="GCV119" s="63"/>
      <c r="GCW119" s="63"/>
      <c r="GCX119" s="63"/>
      <c r="GCY119" s="63"/>
      <c r="GCZ119" s="63"/>
      <c r="GDA119" s="63"/>
      <c r="GDB119" s="63"/>
      <c r="GDC119" s="63"/>
      <c r="GDD119" s="63"/>
      <c r="GDE119" s="63"/>
      <c r="GDF119" s="63"/>
      <c r="GDG119" s="63"/>
      <c r="GDH119" s="63"/>
      <c r="GDI119" s="63"/>
      <c r="GDJ119" s="63"/>
      <c r="GDK119" s="63"/>
      <c r="GDL119" s="63"/>
      <c r="GDM119" s="63"/>
      <c r="GDN119" s="63"/>
      <c r="GDO119" s="63"/>
      <c r="GDP119" s="63"/>
      <c r="GDQ119" s="63"/>
      <c r="GDR119" s="63"/>
      <c r="GDS119" s="63"/>
      <c r="GDT119" s="63"/>
      <c r="GDU119" s="63"/>
      <c r="GDV119" s="63"/>
      <c r="GDW119" s="63"/>
      <c r="GDX119" s="63"/>
      <c r="GDY119" s="63"/>
      <c r="GDZ119" s="63"/>
      <c r="GEA119" s="63"/>
      <c r="GEB119" s="63"/>
      <c r="GEC119" s="63"/>
      <c r="GED119" s="63"/>
      <c r="GEE119" s="63"/>
      <c r="GEF119" s="63"/>
      <c r="GEG119" s="63"/>
      <c r="GEH119" s="63"/>
      <c r="GEI119" s="63"/>
      <c r="GEJ119" s="63"/>
      <c r="GEK119" s="63"/>
      <c r="GEL119" s="63"/>
      <c r="GEM119" s="63"/>
      <c r="GEN119" s="63"/>
      <c r="GEO119" s="63"/>
      <c r="GEP119" s="63"/>
      <c r="GEQ119" s="63"/>
      <c r="GER119" s="63"/>
      <c r="GES119" s="63"/>
      <c r="GET119" s="63"/>
      <c r="GEU119" s="63"/>
      <c r="GEV119" s="63"/>
      <c r="GEW119" s="63"/>
      <c r="GEX119" s="63"/>
      <c r="GEY119" s="63"/>
      <c r="GEZ119" s="63"/>
      <c r="GFA119" s="63"/>
      <c r="GFB119" s="63"/>
      <c r="GFC119" s="63"/>
      <c r="GFD119" s="63"/>
      <c r="GFE119" s="63"/>
      <c r="GFF119" s="63"/>
      <c r="GFG119" s="63"/>
      <c r="GFH119" s="63"/>
      <c r="GFI119" s="63"/>
      <c r="GFJ119" s="63"/>
      <c r="GFK119" s="63"/>
      <c r="GFL119" s="63"/>
      <c r="GFM119" s="63"/>
      <c r="GFN119" s="63"/>
      <c r="GFO119" s="63"/>
      <c r="GFP119" s="63"/>
      <c r="GFQ119" s="63"/>
      <c r="GFR119" s="63"/>
      <c r="GFS119" s="63"/>
      <c r="GFT119" s="63"/>
      <c r="GFU119" s="63"/>
      <c r="GFV119" s="63"/>
      <c r="GFW119" s="63"/>
      <c r="GFX119" s="63"/>
      <c r="GFY119" s="63"/>
      <c r="GFZ119" s="63"/>
      <c r="GGA119" s="63"/>
      <c r="GGB119" s="63"/>
      <c r="GGC119" s="63"/>
      <c r="GGD119" s="63"/>
      <c r="GGE119" s="63"/>
      <c r="GGF119" s="63"/>
      <c r="GGG119" s="63"/>
      <c r="GGH119" s="63"/>
      <c r="GGI119" s="63"/>
      <c r="GGJ119" s="63"/>
      <c r="GGK119" s="63"/>
      <c r="GGL119" s="63"/>
      <c r="GGM119" s="63"/>
      <c r="GGN119" s="63"/>
      <c r="GGO119" s="63"/>
      <c r="GGP119" s="63"/>
      <c r="GGQ119" s="63"/>
      <c r="GGR119" s="63"/>
      <c r="GGS119" s="63"/>
      <c r="GGT119" s="63"/>
      <c r="GGU119" s="63"/>
      <c r="GGV119" s="63"/>
      <c r="GGW119" s="63"/>
      <c r="GGX119" s="63"/>
      <c r="GGY119" s="63"/>
      <c r="GGZ119" s="63"/>
      <c r="GHA119" s="63"/>
      <c r="GHB119" s="63"/>
      <c r="GHC119" s="63"/>
      <c r="GHD119" s="63"/>
      <c r="GHE119" s="63"/>
      <c r="GHF119" s="63"/>
      <c r="GHG119" s="63"/>
      <c r="GHH119" s="63"/>
      <c r="GHI119" s="63"/>
      <c r="GHJ119" s="63"/>
      <c r="GHK119" s="63"/>
      <c r="GHL119" s="63"/>
      <c r="GHM119" s="63"/>
      <c r="GHN119" s="63"/>
      <c r="GHO119" s="63"/>
      <c r="GHP119" s="63"/>
      <c r="GHQ119" s="63"/>
      <c r="GHR119" s="63"/>
      <c r="GHS119" s="63"/>
      <c r="GHT119" s="63"/>
      <c r="GHU119" s="63"/>
      <c r="GHV119" s="63"/>
      <c r="GHW119" s="63"/>
      <c r="GHX119" s="63"/>
      <c r="GHY119" s="63"/>
      <c r="GHZ119" s="63"/>
      <c r="GIA119" s="63"/>
      <c r="GIB119" s="63"/>
      <c r="GIC119" s="63"/>
      <c r="GID119" s="63"/>
      <c r="GIE119" s="63"/>
      <c r="GIF119" s="63"/>
      <c r="GIG119" s="63"/>
      <c r="GIH119" s="63"/>
      <c r="GII119" s="63"/>
      <c r="GIJ119" s="63"/>
      <c r="GIK119" s="63"/>
      <c r="GIL119" s="63"/>
      <c r="GIM119" s="63"/>
      <c r="GIN119" s="63"/>
      <c r="GIO119" s="63"/>
      <c r="GIP119" s="63"/>
      <c r="GIQ119" s="63"/>
      <c r="GIR119" s="63"/>
      <c r="GIS119" s="63"/>
      <c r="GIT119" s="63"/>
      <c r="GIU119" s="63"/>
      <c r="GIV119" s="63"/>
      <c r="GIW119" s="63"/>
      <c r="GIX119" s="63"/>
      <c r="GIY119" s="63"/>
      <c r="GIZ119" s="63"/>
      <c r="GJA119" s="63"/>
      <c r="GJB119" s="63"/>
      <c r="GJC119" s="63"/>
      <c r="GJD119" s="63"/>
      <c r="GJE119" s="63"/>
      <c r="GJF119" s="63"/>
      <c r="GJG119" s="63"/>
      <c r="GJH119" s="63"/>
      <c r="GJI119" s="63"/>
      <c r="GJJ119" s="63"/>
      <c r="GJK119" s="63"/>
      <c r="GJL119" s="63"/>
      <c r="GJM119" s="63"/>
      <c r="GJN119" s="63"/>
      <c r="GJO119" s="63"/>
      <c r="GJP119" s="63"/>
      <c r="GJQ119" s="63"/>
      <c r="GJR119" s="63"/>
      <c r="GJS119" s="63"/>
      <c r="GJT119" s="63"/>
      <c r="GJU119" s="63"/>
      <c r="GJV119" s="63"/>
      <c r="GJW119" s="63"/>
      <c r="GJX119" s="63"/>
      <c r="GJY119" s="63"/>
      <c r="GJZ119" s="63"/>
      <c r="GKA119" s="63"/>
      <c r="GKB119" s="63"/>
      <c r="GKC119" s="63"/>
      <c r="GKD119" s="63"/>
      <c r="GKE119" s="63"/>
      <c r="GKF119" s="63"/>
      <c r="GKG119" s="63"/>
      <c r="GKH119" s="63"/>
      <c r="GKI119" s="63"/>
      <c r="GKJ119" s="63"/>
      <c r="GKK119" s="63"/>
      <c r="GKL119" s="63"/>
      <c r="GKM119" s="63"/>
      <c r="GKN119" s="63"/>
      <c r="GKO119" s="63"/>
      <c r="GKP119" s="63"/>
      <c r="GKQ119" s="63"/>
      <c r="GKR119" s="63"/>
      <c r="GKS119" s="63"/>
      <c r="GKT119" s="63"/>
      <c r="GKU119" s="63"/>
      <c r="GKV119" s="63"/>
      <c r="GKW119" s="63"/>
      <c r="GKX119" s="63"/>
      <c r="GKY119" s="63"/>
      <c r="GKZ119" s="63"/>
      <c r="GLA119" s="63"/>
      <c r="GLB119" s="63"/>
      <c r="GLC119" s="63"/>
      <c r="GLD119" s="63"/>
      <c r="GLE119" s="63"/>
      <c r="GLF119" s="63"/>
      <c r="GLG119" s="63"/>
      <c r="GLH119" s="63"/>
      <c r="GLI119" s="63"/>
      <c r="GLJ119" s="63"/>
      <c r="GLK119" s="63"/>
      <c r="GLL119" s="63"/>
      <c r="GLM119" s="63"/>
      <c r="GLN119" s="63"/>
      <c r="GLO119" s="63"/>
      <c r="GLP119" s="63"/>
      <c r="GLQ119" s="63"/>
      <c r="GLR119" s="63"/>
      <c r="GLS119" s="63"/>
      <c r="GLT119" s="63"/>
      <c r="GLU119" s="63"/>
      <c r="GLV119" s="63"/>
      <c r="GLW119" s="63"/>
      <c r="GLX119" s="63"/>
      <c r="GLY119" s="63"/>
      <c r="GLZ119" s="63"/>
      <c r="GMA119" s="63"/>
      <c r="GMB119" s="63"/>
      <c r="GMC119" s="63"/>
      <c r="GMD119" s="63"/>
      <c r="GME119" s="63"/>
      <c r="GMF119" s="63"/>
      <c r="GMG119" s="63"/>
      <c r="GMH119" s="63"/>
      <c r="GMI119" s="63"/>
      <c r="GMJ119" s="63"/>
      <c r="GMK119" s="63"/>
      <c r="GML119" s="63"/>
      <c r="GMM119" s="63"/>
      <c r="GMN119" s="63"/>
      <c r="GMO119" s="63"/>
      <c r="GMP119" s="63"/>
      <c r="GMQ119" s="63"/>
      <c r="GMR119" s="63"/>
      <c r="GMS119" s="63"/>
      <c r="GMT119" s="63"/>
      <c r="GMU119" s="63"/>
      <c r="GMV119" s="63"/>
      <c r="GMW119" s="63"/>
      <c r="GMX119" s="63"/>
      <c r="GMY119" s="63"/>
      <c r="GMZ119" s="63"/>
      <c r="GNA119" s="63"/>
      <c r="GNB119" s="63"/>
      <c r="GNC119" s="63"/>
      <c r="GND119" s="63"/>
      <c r="GNE119" s="63"/>
      <c r="GNF119" s="63"/>
      <c r="GNG119" s="63"/>
      <c r="GNH119" s="63"/>
      <c r="GNI119" s="63"/>
      <c r="GNJ119" s="63"/>
      <c r="GNK119" s="63"/>
      <c r="GNL119" s="63"/>
      <c r="GNM119" s="63"/>
      <c r="GNN119" s="63"/>
      <c r="GNO119" s="63"/>
      <c r="GNP119" s="63"/>
      <c r="GNQ119" s="63"/>
      <c r="GNR119" s="63"/>
      <c r="GNS119" s="63"/>
      <c r="GNT119" s="63"/>
      <c r="GNU119" s="63"/>
      <c r="GNV119" s="63"/>
      <c r="GNW119" s="63"/>
      <c r="GNX119" s="63"/>
      <c r="GNY119" s="63"/>
      <c r="GNZ119" s="63"/>
      <c r="GOA119" s="63"/>
      <c r="GOB119" s="63"/>
      <c r="GOC119" s="63"/>
      <c r="GOD119" s="63"/>
      <c r="GOE119" s="63"/>
      <c r="GOF119" s="63"/>
      <c r="GOG119" s="63"/>
      <c r="GOH119" s="63"/>
      <c r="GOI119" s="63"/>
      <c r="GOJ119" s="63"/>
      <c r="GOK119" s="63"/>
      <c r="GOL119" s="63"/>
      <c r="GOM119" s="63"/>
      <c r="GON119" s="63"/>
      <c r="GOO119" s="63"/>
      <c r="GOP119" s="63"/>
      <c r="GOQ119" s="63"/>
      <c r="GOR119" s="63"/>
      <c r="GOS119" s="63"/>
      <c r="GOT119" s="63"/>
      <c r="GOU119" s="63"/>
      <c r="GOV119" s="63"/>
      <c r="GOW119" s="63"/>
      <c r="GOX119" s="63"/>
      <c r="GOY119" s="63"/>
      <c r="GOZ119" s="63"/>
      <c r="GPA119" s="63"/>
      <c r="GPB119" s="63"/>
      <c r="GPC119" s="63"/>
      <c r="GPD119" s="63"/>
      <c r="GPE119" s="63"/>
      <c r="GPF119" s="63"/>
      <c r="GPG119" s="63"/>
      <c r="GPH119" s="63"/>
      <c r="GPI119" s="63"/>
      <c r="GPJ119" s="63"/>
      <c r="GPK119" s="63"/>
      <c r="GPL119" s="63"/>
      <c r="GPM119" s="63"/>
      <c r="GPN119" s="63"/>
      <c r="GPO119" s="63"/>
      <c r="GPP119" s="63"/>
      <c r="GPQ119" s="63"/>
      <c r="GPR119" s="63"/>
      <c r="GPS119" s="63"/>
      <c r="GPT119" s="63"/>
      <c r="GPU119" s="63"/>
      <c r="GPV119" s="63"/>
      <c r="GPW119" s="63"/>
      <c r="GPX119" s="63"/>
      <c r="GPY119" s="63"/>
      <c r="GPZ119" s="63"/>
      <c r="GQA119" s="63"/>
      <c r="GQB119" s="63"/>
      <c r="GQC119" s="63"/>
      <c r="GQD119" s="63"/>
      <c r="GQE119" s="63"/>
      <c r="GQF119" s="63"/>
      <c r="GQG119" s="63"/>
      <c r="GQH119" s="63"/>
      <c r="GQI119" s="63"/>
      <c r="GQJ119" s="63"/>
      <c r="GQK119" s="63"/>
      <c r="GQL119" s="63"/>
      <c r="GQM119" s="63"/>
      <c r="GQN119" s="63"/>
      <c r="GQO119" s="63"/>
      <c r="GQP119" s="63"/>
      <c r="GQQ119" s="63"/>
      <c r="GQR119" s="63"/>
      <c r="GQS119" s="63"/>
      <c r="GQT119" s="63"/>
      <c r="GQU119" s="63"/>
      <c r="GQV119" s="63"/>
      <c r="GQW119" s="63"/>
      <c r="GQX119" s="63"/>
      <c r="GQY119" s="63"/>
      <c r="GQZ119" s="63"/>
      <c r="GRA119" s="63"/>
      <c r="GRB119" s="63"/>
      <c r="GRC119" s="63"/>
      <c r="GRD119" s="63"/>
      <c r="GRE119" s="63"/>
      <c r="GRF119" s="63"/>
      <c r="GRG119" s="63"/>
      <c r="GRH119" s="63"/>
      <c r="GRI119" s="63"/>
      <c r="GRJ119" s="63"/>
      <c r="GRK119" s="63"/>
      <c r="GRL119" s="63"/>
      <c r="GRM119" s="63"/>
      <c r="GRN119" s="63"/>
      <c r="GRO119" s="63"/>
      <c r="GRP119" s="63"/>
      <c r="GRQ119" s="63"/>
      <c r="GRR119" s="63"/>
      <c r="GRS119" s="63"/>
      <c r="GRT119" s="63"/>
      <c r="GRU119" s="63"/>
      <c r="GRV119" s="63"/>
      <c r="GRW119" s="63"/>
      <c r="GRX119" s="63"/>
      <c r="GRY119" s="63"/>
      <c r="GRZ119" s="63"/>
      <c r="GSA119" s="63"/>
      <c r="GSB119" s="63"/>
      <c r="GSC119" s="63"/>
      <c r="GSD119" s="63"/>
      <c r="GSE119" s="63"/>
      <c r="GSF119" s="63"/>
      <c r="GSG119" s="63"/>
      <c r="GSH119" s="63"/>
      <c r="GSI119" s="63"/>
      <c r="GSJ119" s="63"/>
      <c r="GSK119" s="63"/>
      <c r="GSL119" s="63"/>
      <c r="GSM119" s="63"/>
      <c r="GSN119" s="63"/>
      <c r="GSO119" s="63"/>
      <c r="GSP119" s="63"/>
      <c r="GSQ119" s="63"/>
      <c r="GSR119" s="63"/>
      <c r="GSS119" s="63"/>
      <c r="GST119" s="63"/>
      <c r="GSU119" s="63"/>
      <c r="GSV119" s="63"/>
      <c r="GSW119" s="63"/>
      <c r="GSX119" s="63"/>
      <c r="GSY119" s="63"/>
      <c r="GSZ119" s="63"/>
      <c r="GTA119" s="63"/>
      <c r="GTB119" s="63"/>
      <c r="GTC119" s="63"/>
      <c r="GTD119" s="63"/>
      <c r="GTE119" s="63"/>
      <c r="GTF119" s="63"/>
      <c r="GTG119" s="63"/>
      <c r="GTH119" s="63"/>
      <c r="GTI119" s="63"/>
      <c r="GTJ119" s="63"/>
      <c r="GTK119" s="63"/>
      <c r="GTL119" s="63"/>
      <c r="GTM119" s="63"/>
      <c r="GTN119" s="63"/>
      <c r="GTO119" s="63"/>
      <c r="GTP119" s="63"/>
      <c r="GTQ119" s="63"/>
      <c r="GTR119" s="63"/>
      <c r="GTS119" s="63"/>
      <c r="GTT119" s="63"/>
      <c r="GTU119" s="63"/>
      <c r="GTV119" s="63"/>
      <c r="GTW119" s="63"/>
      <c r="GTX119" s="63"/>
      <c r="GTY119" s="63"/>
      <c r="GTZ119" s="63"/>
      <c r="GUA119" s="63"/>
      <c r="GUB119" s="63"/>
      <c r="GUC119" s="63"/>
      <c r="GUD119" s="63"/>
      <c r="GUE119" s="63"/>
      <c r="GUF119" s="63"/>
      <c r="GUG119" s="63"/>
      <c r="GUH119" s="63"/>
      <c r="GUI119" s="63"/>
      <c r="GUJ119" s="63"/>
      <c r="GUK119" s="63"/>
      <c r="GUL119" s="63"/>
      <c r="GUM119" s="63"/>
      <c r="GUN119" s="63"/>
      <c r="GUO119" s="63"/>
      <c r="GUP119" s="63"/>
      <c r="GUQ119" s="63"/>
      <c r="GUR119" s="63"/>
      <c r="GUS119" s="63"/>
      <c r="GUT119" s="63"/>
      <c r="GUU119" s="63"/>
      <c r="GUV119" s="63"/>
      <c r="GUW119" s="63"/>
      <c r="GUX119" s="63"/>
      <c r="GUY119" s="63"/>
      <c r="GUZ119" s="63"/>
      <c r="GVA119" s="63"/>
      <c r="GVB119" s="63"/>
      <c r="GVC119" s="63"/>
      <c r="GVD119" s="63"/>
      <c r="GVE119" s="63"/>
      <c r="GVF119" s="63"/>
      <c r="GVG119" s="63"/>
      <c r="GVH119" s="63"/>
      <c r="GVI119" s="63"/>
      <c r="GVJ119" s="63"/>
      <c r="GVK119" s="63"/>
      <c r="GVL119" s="63"/>
      <c r="GVM119" s="63"/>
      <c r="GVN119" s="63"/>
      <c r="GVO119" s="63"/>
      <c r="GVP119" s="63"/>
      <c r="GVQ119" s="63"/>
      <c r="GVR119" s="63"/>
      <c r="GVS119" s="63"/>
      <c r="GVT119" s="63"/>
      <c r="GVU119" s="63"/>
      <c r="GVV119" s="63"/>
      <c r="GVW119" s="63"/>
      <c r="GVX119" s="63"/>
      <c r="GVY119" s="63"/>
      <c r="GVZ119" s="63"/>
      <c r="GWA119" s="63"/>
      <c r="GWB119" s="63"/>
      <c r="GWC119" s="63"/>
      <c r="GWD119" s="63"/>
      <c r="GWE119" s="63"/>
      <c r="GWF119" s="63"/>
      <c r="GWG119" s="63"/>
      <c r="GWH119" s="63"/>
      <c r="GWI119" s="63"/>
      <c r="GWJ119" s="63"/>
      <c r="GWK119" s="63"/>
      <c r="GWL119" s="63"/>
      <c r="GWM119" s="63"/>
      <c r="GWN119" s="63"/>
      <c r="GWO119" s="63"/>
      <c r="GWP119" s="63"/>
      <c r="GWQ119" s="63"/>
      <c r="GWR119" s="63"/>
      <c r="GWS119" s="63"/>
      <c r="GWT119" s="63"/>
      <c r="GWU119" s="63"/>
      <c r="GWV119" s="63"/>
      <c r="GWW119" s="63"/>
      <c r="GWX119" s="63"/>
      <c r="GWY119" s="63"/>
      <c r="GWZ119" s="63"/>
      <c r="GXA119" s="63"/>
      <c r="GXB119" s="63"/>
      <c r="GXC119" s="63"/>
      <c r="GXD119" s="63"/>
      <c r="GXE119" s="63"/>
      <c r="GXF119" s="63"/>
      <c r="GXG119" s="63"/>
      <c r="GXH119" s="63"/>
      <c r="GXI119" s="63"/>
      <c r="GXJ119" s="63"/>
      <c r="GXK119" s="63"/>
      <c r="GXL119" s="63"/>
      <c r="GXM119" s="63"/>
      <c r="GXN119" s="63"/>
      <c r="GXO119" s="63"/>
      <c r="GXP119" s="63"/>
      <c r="GXQ119" s="63"/>
      <c r="GXR119" s="63"/>
      <c r="GXS119" s="63"/>
      <c r="GXT119" s="63"/>
      <c r="GXU119" s="63"/>
      <c r="GXV119" s="63"/>
      <c r="GXW119" s="63"/>
      <c r="GXX119" s="63"/>
      <c r="GXY119" s="63"/>
      <c r="GXZ119" s="63"/>
      <c r="GYA119" s="63"/>
      <c r="GYB119" s="63"/>
      <c r="GYC119" s="63"/>
      <c r="GYD119" s="63"/>
      <c r="GYE119" s="63"/>
      <c r="GYF119" s="63"/>
      <c r="GYG119" s="63"/>
      <c r="GYH119" s="63"/>
      <c r="GYI119" s="63"/>
      <c r="GYJ119" s="63"/>
      <c r="GYK119" s="63"/>
      <c r="GYL119" s="63"/>
      <c r="GYM119" s="63"/>
      <c r="GYN119" s="63"/>
      <c r="GYO119" s="63"/>
      <c r="GYP119" s="63"/>
      <c r="GYQ119" s="63"/>
      <c r="GYR119" s="63"/>
      <c r="GYS119" s="63"/>
      <c r="GYT119" s="63"/>
      <c r="GYU119" s="63"/>
      <c r="GYV119" s="63"/>
      <c r="GYW119" s="63"/>
      <c r="GYX119" s="63"/>
      <c r="GYY119" s="63"/>
      <c r="GYZ119" s="63"/>
      <c r="GZA119" s="63"/>
      <c r="GZB119" s="63"/>
      <c r="GZC119" s="63"/>
      <c r="GZD119" s="63"/>
      <c r="GZE119" s="63"/>
      <c r="GZF119" s="63"/>
      <c r="GZG119" s="63"/>
      <c r="GZH119" s="63"/>
      <c r="GZI119" s="63"/>
      <c r="GZJ119" s="63"/>
      <c r="GZK119" s="63"/>
      <c r="GZL119" s="63"/>
      <c r="GZM119" s="63"/>
      <c r="GZN119" s="63"/>
      <c r="GZO119" s="63"/>
      <c r="GZP119" s="63"/>
      <c r="GZQ119" s="63"/>
      <c r="GZR119" s="63"/>
      <c r="GZS119" s="63"/>
      <c r="GZT119" s="63"/>
      <c r="GZU119" s="63"/>
      <c r="GZV119" s="63"/>
      <c r="GZW119" s="63"/>
      <c r="GZX119" s="63"/>
      <c r="GZY119" s="63"/>
      <c r="GZZ119" s="63"/>
      <c r="HAA119" s="63"/>
      <c r="HAB119" s="63"/>
      <c r="HAC119" s="63"/>
      <c r="HAD119" s="63"/>
      <c r="HAE119" s="63"/>
      <c r="HAF119" s="63"/>
      <c r="HAG119" s="63"/>
      <c r="HAH119" s="63"/>
      <c r="HAI119" s="63"/>
      <c r="HAJ119" s="63"/>
      <c r="HAK119" s="63"/>
      <c r="HAL119" s="63"/>
      <c r="HAM119" s="63"/>
      <c r="HAN119" s="63"/>
      <c r="HAO119" s="63"/>
      <c r="HAP119" s="63"/>
      <c r="HAQ119" s="63"/>
      <c r="HAR119" s="63"/>
      <c r="HAS119" s="63"/>
      <c r="HAT119" s="63"/>
      <c r="HAU119" s="63"/>
      <c r="HAV119" s="63"/>
      <c r="HAW119" s="63"/>
      <c r="HAX119" s="63"/>
      <c r="HAY119" s="63"/>
      <c r="HAZ119" s="63"/>
      <c r="HBA119" s="63"/>
      <c r="HBB119" s="63"/>
      <c r="HBC119" s="63"/>
      <c r="HBD119" s="63"/>
      <c r="HBE119" s="63"/>
      <c r="HBF119" s="63"/>
      <c r="HBG119" s="63"/>
      <c r="HBH119" s="63"/>
      <c r="HBI119" s="63"/>
      <c r="HBJ119" s="63"/>
      <c r="HBK119" s="63"/>
      <c r="HBL119" s="63"/>
      <c r="HBM119" s="63"/>
      <c r="HBN119" s="63"/>
      <c r="HBO119" s="63"/>
      <c r="HBP119" s="63"/>
      <c r="HBQ119" s="63"/>
      <c r="HBR119" s="63"/>
      <c r="HBS119" s="63"/>
      <c r="HBT119" s="63"/>
      <c r="HBU119" s="63"/>
      <c r="HBV119" s="63"/>
      <c r="HBW119" s="63"/>
      <c r="HBX119" s="63"/>
      <c r="HBY119" s="63"/>
      <c r="HBZ119" s="63"/>
      <c r="HCA119" s="63"/>
      <c r="HCB119" s="63"/>
      <c r="HCC119" s="63"/>
      <c r="HCD119" s="63"/>
      <c r="HCE119" s="63"/>
      <c r="HCF119" s="63"/>
      <c r="HCG119" s="63"/>
      <c r="HCH119" s="63"/>
      <c r="HCI119" s="63"/>
      <c r="HCJ119" s="63"/>
      <c r="HCK119" s="63"/>
      <c r="HCL119" s="63"/>
      <c r="HCM119" s="63"/>
      <c r="HCN119" s="63"/>
      <c r="HCO119" s="63"/>
      <c r="HCP119" s="63"/>
      <c r="HCQ119" s="63"/>
      <c r="HCR119" s="63"/>
      <c r="HCS119" s="63"/>
      <c r="HCT119" s="63"/>
      <c r="HCU119" s="63"/>
      <c r="HCV119" s="63"/>
      <c r="HCW119" s="63"/>
      <c r="HCX119" s="63"/>
      <c r="HCY119" s="63"/>
      <c r="HCZ119" s="63"/>
      <c r="HDA119" s="63"/>
      <c r="HDB119" s="63"/>
      <c r="HDC119" s="63"/>
      <c r="HDD119" s="63"/>
      <c r="HDE119" s="63"/>
      <c r="HDF119" s="63"/>
      <c r="HDG119" s="63"/>
      <c r="HDH119" s="63"/>
      <c r="HDI119" s="63"/>
      <c r="HDJ119" s="63"/>
      <c r="HDK119" s="63"/>
      <c r="HDL119" s="63"/>
      <c r="HDM119" s="63"/>
      <c r="HDN119" s="63"/>
      <c r="HDO119" s="63"/>
      <c r="HDP119" s="63"/>
      <c r="HDQ119" s="63"/>
      <c r="HDR119" s="63"/>
      <c r="HDS119" s="63"/>
      <c r="HDT119" s="63"/>
      <c r="HDU119" s="63"/>
      <c r="HDV119" s="63"/>
      <c r="HDW119" s="63"/>
      <c r="HDX119" s="63"/>
      <c r="HDY119" s="63"/>
      <c r="HDZ119" s="63"/>
      <c r="HEA119" s="63"/>
      <c r="HEB119" s="63"/>
      <c r="HEC119" s="63"/>
      <c r="HED119" s="63"/>
      <c r="HEE119" s="63"/>
      <c r="HEF119" s="63"/>
      <c r="HEG119" s="63"/>
      <c r="HEH119" s="63"/>
      <c r="HEI119" s="63"/>
      <c r="HEJ119" s="63"/>
      <c r="HEK119" s="63"/>
      <c r="HEL119" s="63"/>
      <c r="HEM119" s="63"/>
      <c r="HEN119" s="63"/>
      <c r="HEO119" s="63"/>
      <c r="HEP119" s="63"/>
      <c r="HEQ119" s="63"/>
      <c r="HER119" s="63"/>
      <c r="HES119" s="63"/>
      <c r="HET119" s="63"/>
      <c r="HEU119" s="63"/>
      <c r="HEV119" s="63"/>
      <c r="HEW119" s="63"/>
      <c r="HEX119" s="63"/>
      <c r="HEY119" s="63"/>
      <c r="HEZ119" s="63"/>
      <c r="HFA119" s="63"/>
      <c r="HFB119" s="63"/>
      <c r="HFC119" s="63"/>
      <c r="HFD119" s="63"/>
      <c r="HFE119" s="63"/>
      <c r="HFF119" s="63"/>
      <c r="HFG119" s="63"/>
      <c r="HFH119" s="63"/>
      <c r="HFI119" s="63"/>
      <c r="HFJ119" s="63"/>
      <c r="HFK119" s="63"/>
      <c r="HFL119" s="63"/>
      <c r="HFM119" s="63"/>
      <c r="HFN119" s="63"/>
      <c r="HFO119" s="63"/>
      <c r="HFP119" s="63"/>
      <c r="HFQ119" s="63"/>
      <c r="HFR119" s="63"/>
      <c r="HFS119" s="63"/>
      <c r="HFT119" s="63"/>
      <c r="HFU119" s="63"/>
      <c r="HFV119" s="63"/>
      <c r="HFW119" s="63"/>
      <c r="HFX119" s="63"/>
      <c r="HFY119" s="63"/>
      <c r="HFZ119" s="63"/>
      <c r="HGA119" s="63"/>
      <c r="HGB119" s="63"/>
      <c r="HGC119" s="63"/>
      <c r="HGD119" s="63"/>
      <c r="HGE119" s="63"/>
      <c r="HGF119" s="63"/>
      <c r="HGG119" s="63"/>
      <c r="HGH119" s="63"/>
      <c r="HGI119" s="63"/>
      <c r="HGJ119" s="63"/>
      <c r="HGK119" s="63"/>
      <c r="HGL119" s="63"/>
      <c r="HGM119" s="63"/>
      <c r="HGN119" s="63"/>
      <c r="HGO119" s="63"/>
      <c r="HGP119" s="63"/>
      <c r="HGQ119" s="63"/>
      <c r="HGR119" s="63"/>
      <c r="HGS119" s="63"/>
      <c r="HGT119" s="63"/>
      <c r="HGU119" s="63"/>
      <c r="HGV119" s="63"/>
      <c r="HGW119" s="63"/>
      <c r="HGX119" s="63"/>
      <c r="HGY119" s="63"/>
      <c r="HGZ119" s="63"/>
      <c r="HHA119" s="63"/>
      <c r="HHB119" s="63"/>
      <c r="HHC119" s="63"/>
      <c r="HHD119" s="63"/>
      <c r="HHE119" s="63"/>
      <c r="HHF119" s="63"/>
      <c r="HHG119" s="63"/>
      <c r="HHH119" s="63"/>
      <c r="HHI119" s="63"/>
      <c r="HHJ119" s="63"/>
      <c r="HHK119" s="63"/>
      <c r="HHL119" s="63"/>
      <c r="HHM119" s="63"/>
      <c r="HHN119" s="63"/>
      <c r="HHO119" s="63"/>
      <c r="HHP119" s="63"/>
      <c r="HHQ119" s="63"/>
      <c r="HHR119" s="63"/>
      <c r="HHS119" s="63"/>
      <c r="HHT119" s="63"/>
      <c r="HHU119" s="63"/>
      <c r="HHV119" s="63"/>
      <c r="HHW119" s="63"/>
      <c r="HHX119" s="63"/>
      <c r="HHY119" s="63"/>
      <c r="HHZ119" s="63"/>
      <c r="HIA119" s="63"/>
      <c r="HIB119" s="63"/>
      <c r="HIC119" s="63"/>
      <c r="HID119" s="63"/>
      <c r="HIE119" s="63"/>
      <c r="HIF119" s="63"/>
      <c r="HIG119" s="63"/>
      <c r="HIH119" s="63"/>
      <c r="HII119" s="63"/>
      <c r="HIJ119" s="63"/>
      <c r="HIK119" s="63"/>
      <c r="HIL119" s="63"/>
      <c r="HIM119" s="63"/>
      <c r="HIN119" s="63"/>
      <c r="HIO119" s="63"/>
      <c r="HIP119" s="63"/>
      <c r="HIQ119" s="63"/>
      <c r="HIR119" s="63"/>
      <c r="HIS119" s="63"/>
      <c r="HIT119" s="63"/>
      <c r="HIU119" s="63"/>
      <c r="HIV119" s="63"/>
      <c r="HIW119" s="63"/>
      <c r="HIX119" s="63"/>
      <c r="HIY119" s="63"/>
      <c r="HIZ119" s="63"/>
      <c r="HJA119" s="63"/>
      <c r="HJB119" s="63"/>
      <c r="HJC119" s="63"/>
      <c r="HJD119" s="63"/>
      <c r="HJE119" s="63"/>
      <c r="HJF119" s="63"/>
      <c r="HJG119" s="63"/>
      <c r="HJH119" s="63"/>
      <c r="HJI119" s="63"/>
      <c r="HJJ119" s="63"/>
      <c r="HJK119" s="63"/>
      <c r="HJL119" s="63"/>
      <c r="HJM119" s="63"/>
      <c r="HJN119" s="63"/>
      <c r="HJO119" s="63"/>
      <c r="HJP119" s="63"/>
      <c r="HJQ119" s="63"/>
      <c r="HJR119" s="63"/>
      <c r="HJS119" s="63"/>
      <c r="HJT119" s="63"/>
      <c r="HJU119" s="63"/>
      <c r="HJV119" s="63"/>
      <c r="HJW119" s="63"/>
      <c r="HJX119" s="63"/>
      <c r="HJY119" s="63"/>
      <c r="HJZ119" s="63"/>
      <c r="HKA119" s="63"/>
      <c r="HKB119" s="63"/>
      <c r="HKC119" s="63"/>
      <c r="HKD119" s="63"/>
      <c r="HKE119" s="63"/>
      <c r="HKF119" s="63"/>
      <c r="HKG119" s="63"/>
      <c r="HKH119" s="63"/>
      <c r="HKI119" s="63"/>
      <c r="HKJ119" s="63"/>
      <c r="HKK119" s="63"/>
      <c r="HKL119" s="63"/>
      <c r="HKM119" s="63"/>
      <c r="HKN119" s="63"/>
      <c r="HKO119" s="63"/>
      <c r="HKP119" s="63"/>
      <c r="HKQ119" s="63"/>
      <c r="HKR119" s="63"/>
      <c r="HKS119" s="63"/>
      <c r="HKT119" s="63"/>
      <c r="HKU119" s="63"/>
      <c r="HKV119" s="63"/>
      <c r="HKW119" s="63"/>
      <c r="HKX119" s="63"/>
      <c r="HKY119" s="63"/>
      <c r="HKZ119" s="63"/>
      <c r="HLA119" s="63"/>
      <c r="HLB119" s="63"/>
      <c r="HLC119" s="63"/>
      <c r="HLD119" s="63"/>
      <c r="HLE119" s="63"/>
      <c r="HLF119" s="63"/>
      <c r="HLG119" s="63"/>
      <c r="HLH119" s="63"/>
      <c r="HLI119" s="63"/>
      <c r="HLJ119" s="63"/>
      <c r="HLK119" s="63"/>
      <c r="HLL119" s="63"/>
      <c r="HLM119" s="63"/>
      <c r="HLN119" s="63"/>
      <c r="HLO119" s="63"/>
      <c r="HLP119" s="63"/>
      <c r="HLQ119" s="63"/>
      <c r="HLR119" s="63"/>
      <c r="HLS119" s="63"/>
      <c r="HLT119" s="63"/>
      <c r="HLU119" s="63"/>
      <c r="HLV119" s="63"/>
      <c r="HLW119" s="63"/>
      <c r="HLX119" s="63"/>
      <c r="HLY119" s="63"/>
      <c r="HLZ119" s="63"/>
      <c r="HMA119" s="63"/>
      <c r="HMB119" s="63"/>
      <c r="HMC119" s="63"/>
      <c r="HMD119" s="63"/>
      <c r="HME119" s="63"/>
      <c r="HMF119" s="63"/>
      <c r="HMG119" s="63"/>
      <c r="HMH119" s="63"/>
      <c r="HMI119" s="63"/>
      <c r="HMJ119" s="63"/>
      <c r="HMK119" s="63"/>
      <c r="HML119" s="63"/>
      <c r="HMM119" s="63"/>
      <c r="HMN119" s="63"/>
      <c r="HMO119" s="63"/>
      <c r="HMP119" s="63"/>
      <c r="HMQ119" s="63"/>
      <c r="HMR119" s="63"/>
      <c r="HMS119" s="63"/>
      <c r="HMT119" s="63"/>
      <c r="HMU119" s="63"/>
      <c r="HMV119" s="63"/>
      <c r="HMW119" s="63"/>
      <c r="HMX119" s="63"/>
      <c r="HMY119" s="63"/>
      <c r="HMZ119" s="63"/>
      <c r="HNA119" s="63"/>
      <c r="HNB119" s="63"/>
      <c r="HNC119" s="63"/>
      <c r="HND119" s="63"/>
      <c r="HNE119" s="63"/>
      <c r="HNF119" s="63"/>
      <c r="HNG119" s="63"/>
      <c r="HNH119" s="63"/>
      <c r="HNI119" s="63"/>
      <c r="HNJ119" s="63"/>
      <c r="HNK119" s="63"/>
      <c r="HNL119" s="63"/>
      <c r="HNM119" s="63"/>
      <c r="HNN119" s="63"/>
      <c r="HNO119" s="63"/>
      <c r="HNP119" s="63"/>
      <c r="HNQ119" s="63"/>
      <c r="HNR119" s="63"/>
      <c r="HNS119" s="63"/>
      <c r="HNT119" s="63"/>
      <c r="HNU119" s="63"/>
      <c r="HNV119" s="63"/>
      <c r="HNW119" s="63"/>
      <c r="HNX119" s="63"/>
      <c r="HNY119" s="63"/>
      <c r="HNZ119" s="63"/>
      <c r="HOA119" s="63"/>
      <c r="HOB119" s="63"/>
      <c r="HOC119" s="63"/>
      <c r="HOD119" s="63"/>
      <c r="HOE119" s="63"/>
      <c r="HOF119" s="63"/>
      <c r="HOG119" s="63"/>
      <c r="HOH119" s="63"/>
      <c r="HOI119" s="63"/>
      <c r="HOJ119" s="63"/>
      <c r="HOK119" s="63"/>
      <c r="HOL119" s="63"/>
      <c r="HOM119" s="63"/>
      <c r="HON119" s="63"/>
      <c r="HOO119" s="63"/>
      <c r="HOP119" s="63"/>
      <c r="HOQ119" s="63"/>
      <c r="HOR119" s="63"/>
      <c r="HOS119" s="63"/>
      <c r="HOT119" s="63"/>
      <c r="HOU119" s="63"/>
      <c r="HOV119" s="63"/>
      <c r="HOW119" s="63"/>
      <c r="HOX119" s="63"/>
      <c r="HOY119" s="63"/>
      <c r="HOZ119" s="63"/>
      <c r="HPA119" s="63"/>
      <c r="HPB119" s="63"/>
      <c r="HPC119" s="63"/>
      <c r="HPD119" s="63"/>
      <c r="HPE119" s="63"/>
      <c r="HPF119" s="63"/>
      <c r="HPG119" s="63"/>
      <c r="HPH119" s="63"/>
      <c r="HPI119" s="63"/>
      <c r="HPJ119" s="63"/>
      <c r="HPK119" s="63"/>
      <c r="HPL119" s="63"/>
      <c r="HPM119" s="63"/>
      <c r="HPN119" s="63"/>
      <c r="HPO119" s="63"/>
      <c r="HPP119" s="63"/>
      <c r="HPQ119" s="63"/>
      <c r="HPR119" s="63"/>
      <c r="HPS119" s="63"/>
      <c r="HPT119" s="63"/>
      <c r="HPU119" s="63"/>
      <c r="HPV119" s="63"/>
      <c r="HPW119" s="63"/>
      <c r="HPX119" s="63"/>
      <c r="HPY119" s="63"/>
      <c r="HPZ119" s="63"/>
      <c r="HQA119" s="63"/>
      <c r="HQB119" s="63"/>
      <c r="HQC119" s="63"/>
      <c r="HQD119" s="63"/>
      <c r="HQE119" s="63"/>
      <c r="HQF119" s="63"/>
      <c r="HQG119" s="63"/>
      <c r="HQH119" s="63"/>
      <c r="HQI119" s="63"/>
      <c r="HQJ119" s="63"/>
      <c r="HQK119" s="63"/>
      <c r="HQL119" s="63"/>
      <c r="HQM119" s="63"/>
      <c r="HQN119" s="63"/>
      <c r="HQO119" s="63"/>
      <c r="HQP119" s="63"/>
      <c r="HQQ119" s="63"/>
      <c r="HQR119" s="63"/>
      <c r="HQS119" s="63"/>
      <c r="HQT119" s="63"/>
      <c r="HQU119" s="63"/>
      <c r="HQV119" s="63"/>
      <c r="HQW119" s="63"/>
      <c r="HQX119" s="63"/>
      <c r="HQY119" s="63"/>
      <c r="HQZ119" s="63"/>
      <c r="HRA119" s="63"/>
      <c r="HRB119" s="63"/>
      <c r="HRC119" s="63"/>
      <c r="HRD119" s="63"/>
      <c r="HRE119" s="63"/>
      <c r="HRF119" s="63"/>
      <c r="HRG119" s="63"/>
      <c r="HRH119" s="63"/>
      <c r="HRI119" s="63"/>
      <c r="HRJ119" s="63"/>
      <c r="HRK119" s="63"/>
      <c r="HRL119" s="63"/>
      <c r="HRM119" s="63"/>
      <c r="HRN119" s="63"/>
      <c r="HRO119" s="63"/>
      <c r="HRP119" s="63"/>
      <c r="HRQ119" s="63"/>
      <c r="HRR119" s="63"/>
      <c r="HRS119" s="63"/>
      <c r="HRT119" s="63"/>
      <c r="HRU119" s="63"/>
      <c r="HRV119" s="63"/>
      <c r="HRW119" s="63"/>
      <c r="HRX119" s="63"/>
      <c r="HRY119" s="63"/>
      <c r="HRZ119" s="63"/>
      <c r="HSA119" s="63"/>
      <c r="HSB119" s="63"/>
      <c r="HSC119" s="63"/>
      <c r="HSD119" s="63"/>
      <c r="HSE119" s="63"/>
      <c r="HSF119" s="63"/>
      <c r="HSG119" s="63"/>
      <c r="HSH119" s="63"/>
      <c r="HSI119" s="63"/>
      <c r="HSJ119" s="63"/>
      <c r="HSK119" s="63"/>
      <c r="HSL119" s="63"/>
      <c r="HSM119" s="63"/>
      <c r="HSN119" s="63"/>
      <c r="HSO119" s="63"/>
      <c r="HSP119" s="63"/>
      <c r="HSQ119" s="63"/>
      <c r="HSR119" s="63"/>
      <c r="HSS119" s="63"/>
      <c r="HST119" s="63"/>
      <c r="HSU119" s="63"/>
      <c r="HSV119" s="63"/>
      <c r="HSW119" s="63"/>
      <c r="HSX119" s="63"/>
      <c r="HSY119" s="63"/>
      <c r="HSZ119" s="63"/>
      <c r="HTA119" s="63"/>
      <c r="HTB119" s="63"/>
      <c r="HTC119" s="63"/>
      <c r="HTD119" s="63"/>
      <c r="HTE119" s="63"/>
      <c r="HTF119" s="63"/>
      <c r="HTG119" s="63"/>
      <c r="HTH119" s="63"/>
      <c r="HTI119" s="63"/>
      <c r="HTJ119" s="63"/>
      <c r="HTK119" s="63"/>
      <c r="HTL119" s="63"/>
      <c r="HTM119" s="63"/>
      <c r="HTN119" s="63"/>
      <c r="HTO119" s="63"/>
      <c r="HTP119" s="63"/>
      <c r="HTQ119" s="63"/>
      <c r="HTR119" s="63"/>
      <c r="HTS119" s="63"/>
      <c r="HTT119" s="63"/>
      <c r="HTU119" s="63"/>
      <c r="HTV119" s="63"/>
      <c r="HTW119" s="63"/>
      <c r="HTX119" s="63"/>
      <c r="HTY119" s="63"/>
      <c r="HTZ119" s="63"/>
      <c r="HUA119" s="63"/>
      <c r="HUB119" s="63"/>
      <c r="HUC119" s="63"/>
      <c r="HUD119" s="63"/>
      <c r="HUE119" s="63"/>
      <c r="HUF119" s="63"/>
      <c r="HUG119" s="63"/>
      <c r="HUH119" s="63"/>
      <c r="HUI119" s="63"/>
      <c r="HUJ119" s="63"/>
      <c r="HUK119" s="63"/>
      <c r="HUL119" s="63"/>
      <c r="HUM119" s="63"/>
      <c r="HUN119" s="63"/>
      <c r="HUO119" s="63"/>
      <c r="HUP119" s="63"/>
      <c r="HUQ119" s="63"/>
      <c r="HUR119" s="63"/>
      <c r="HUS119" s="63"/>
      <c r="HUT119" s="63"/>
      <c r="HUU119" s="63"/>
      <c r="HUV119" s="63"/>
      <c r="HUW119" s="63"/>
      <c r="HUX119" s="63"/>
      <c r="HUY119" s="63"/>
      <c r="HUZ119" s="63"/>
      <c r="HVA119" s="63"/>
      <c r="HVB119" s="63"/>
      <c r="HVC119" s="63"/>
      <c r="HVD119" s="63"/>
      <c r="HVE119" s="63"/>
      <c r="HVF119" s="63"/>
      <c r="HVG119" s="63"/>
      <c r="HVH119" s="63"/>
      <c r="HVI119" s="63"/>
      <c r="HVJ119" s="63"/>
      <c r="HVK119" s="63"/>
      <c r="HVL119" s="63"/>
      <c r="HVM119" s="63"/>
      <c r="HVN119" s="63"/>
      <c r="HVO119" s="63"/>
      <c r="HVP119" s="63"/>
      <c r="HVQ119" s="63"/>
      <c r="HVR119" s="63"/>
      <c r="HVS119" s="63"/>
      <c r="HVT119" s="63"/>
      <c r="HVU119" s="63"/>
      <c r="HVV119" s="63"/>
      <c r="HVW119" s="63"/>
      <c r="HVX119" s="63"/>
      <c r="HVY119" s="63"/>
      <c r="HVZ119" s="63"/>
      <c r="HWA119" s="63"/>
      <c r="HWB119" s="63"/>
      <c r="HWC119" s="63"/>
      <c r="HWD119" s="63"/>
      <c r="HWE119" s="63"/>
      <c r="HWF119" s="63"/>
      <c r="HWG119" s="63"/>
      <c r="HWH119" s="63"/>
      <c r="HWI119" s="63"/>
      <c r="HWJ119" s="63"/>
      <c r="HWK119" s="63"/>
      <c r="HWL119" s="63"/>
      <c r="HWM119" s="63"/>
      <c r="HWN119" s="63"/>
      <c r="HWO119" s="63"/>
      <c r="HWP119" s="63"/>
      <c r="HWQ119" s="63"/>
      <c r="HWR119" s="63"/>
      <c r="HWS119" s="63"/>
      <c r="HWT119" s="63"/>
      <c r="HWU119" s="63"/>
      <c r="HWV119" s="63"/>
      <c r="HWW119" s="63"/>
      <c r="HWX119" s="63"/>
      <c r="HWY119" s="63"/>
      <c r="HWZ119" s="63"/>
      <c r="HXA119" s="63"/>
      <c r="HXB119" s="63"/>
      <c r="HXC119" s="63"/>
      <c r="HXD119" s="63"/>
      <c r="HXE119" s="63"/>
      <c r="HXF119" s="63"/>
      <c r="HXG119" s="63"/>
      <c r="HXH119" s="63"/>
      <c r="HXI119" s="63"/>
      <c r="HXJ119" s="63"/>
      <c r="HXK119" s="63"/>
      <c r="HXL119" s="63"/>
      <c r="HXM119" s="63"/>
      <c r="HXN119" s="63"/>
      <c r="HXO119" s="63"/>
      <c r="HXP119" s="63"/>
      <c r="HXQ119" s="63"/>
      <c r="HXR119" s="63"/>
      <c r="HXS119" s="63"/>
      <c r="HXT119" s="63"/>
      <c r="HXU119" s="63"/>
      <c r="HXV119" s="63"/>
      <c r="HXW119" s="63"/>
      <c r="HXX119" s="63"/>
      <c r="HXY119" s="63"/>
      <c r="HXZ119" s="63"/>
      <c r="HYA119" s="63"/>
      <c r="HYB119" s="63"/>
      <c r="HYC119" s="63"/>
      <c r="HYD119" s="63"/>
      <c r="HYE119" s="63"/>
      <c r="HYF119" s="63"/>
      <c r="HYG119" s="63"/>
      <c r="HYH119" s="63"/>
      <c r="HYI119" s="63"/>
      <c r="HYJ119" s="63"/>
      <c r="HYK119" s="63"/>
      <c r="HYL119" s="63"/>
      <c r="HYM119" s="63"/>
      <c r="HYN119" s="63"/>
      <c r="HYO119" s="63"/>
      <c r="HYP119" s="63"/>
      <c r="HYQ119" s="63"/>
      <c r="HYR119" s="63"/>
      <c r="HYS119" s="63"/>
      <c r="HYT119" s="63"/>
      <c r="HYU119" s="63"/>
      <c r="HYV119" s="63"/>
      <c r="HYW119" s="63"/>
      <c r="HYX119" s="63"/>
      <c r="HYY119" s="63"/>
      <c r="HYZ119" s="63"/>
      <c r="HZA119" s="63"/>
      <c r="HZB119" s="63"/>
      <c r="HZC119" s="63"/>
      <c r="HZD119" s="63"/>
      <c r="HZE119" s="63"/>
      <c r="HZF119" s="63"/>
      <c r="HZG119" s="63"/>
      <c r="HZH119" s="63"/>
      <c r="HZI119" s="63"/>
      <c r="HZJ119" s="63"/>
      <c r="HZK119" s="63"/>
      <c r="HZL119" s="63"/>
      <c r="HZM119" s="63"/>
      <c r="HZN119" s="63"/>
      <c r="HZO119" s="63"/>
      <c r="HZP119" s="63"/>
      <c r="HZQ119" s="63"/>
      <c r="HZR119" s="63"/>
      <c r="HZS119" s="63"/>
      <c r="HZT119" s="63"/>
      <c r="HZU119" s="63"/>
      <c r="HZV119" s="63"/>
      <c r="HZW119" s="63"/>
      <c r="HZX119" s="63"/>
      <c r="HZY119" s="63"/>
      <c r="HZZ119" s="63"/>
      <c r="IAA119" s="63"/>
      <c r="IAB119" s="63"/>
      <c r="IAC119" s="63"/>
      <c r="IAD119" s="63"/>
      <c r="IAE119" s="63"/>
      <c r="IAF119" s="63"/>
      <c r="IAG119" s="63"/>
      <c r="IAH119" s="63"/>
      <c r="IAI119" s="63"/>
      <c r="IAJ119" s="63"/>
      <c r="IAK119" s="63"/>
      <c r="IAL119" s="63"/>
      <c r="IAM119" s="63"/>
      <c r="IAN119" s="63"/>
      <c r="IAO119" s="63"/>
      <c r="IAP119" s="63"/>
      <c r="IAQ119" s="63"/>
      <c r="IAR119" s="63"/>
      <c r="IAS119" s="63"/>
      <c r="IAT119" s="63"/>
      <c r="IAU119" s="63"/>
      <c r="IAV119" s="63"/>
      <c r="IAW119" s="63"/>
      <c r="IAX119" s="63"/>
      <c r="IAY119" s="63"/>
      <c r="IAZ119" s="63"/>
      <c r="IBA119" s="63"/>
      <c r="IBB119" s="63"/>
      <c r="IBC119" s="63"/>
      <c r="IBD119" s="63"/>
      <c r="IBE119" s="63"/>
      <c r="IBF119" s="63"/>
      <c r="IBG119" s="63"/>
      <c r="IBH119" s="63"/>
      <c r="IBI119" s="63"/>
      <c r="IBJ119" s="63"/>
      <c r="IBK119" s="63"/>
      <c r="IBL119" s="63"/>
      <c r="IBM119" s="63"/>
      <c r="IBN119" s="63"/>
      <c r="IBO119" s="63"/>
      <c r="IBP119" s="63"/>
      <c r="IBQ119" s="63"/>
      <c r="IBR119" s="63"/>
      <c r="IBS119" s="63"/>
      <c r="IBT119" s="63"/>
      <c r="IBU119" s="63"/>
      <c r="IBV119" s="63"/>
      <c r="IBW119" s="63"/>
      <c r="IBX119" s="63"/>
      <c r="IBY119" s="63"/>
      <c r="IBZ119" s="63"/>
      <c r="ICA119" s="63"/>
      <c r="ICB119" s="63"/>
      <c r="ICC119" s="63"/>
      <c r="ICD119" s="63"/>
      <c r="ICE119" s="63"/>
      <c r="ICF119" s="63"/>
      <c r="ICG119" s="63"/>
      <c r="ICH119" s="63"/>
      <c r="ICI119" s="63"/>
      <c r="ICJ119" s="63"/>
      <c r="ICK119" s="63"/>
      <c r="ICL119" s="63"/>
      <c r="ICM119" s="63"/>
      <c r="ICN119" s="63"/>
      <c r="ICO119" s="63"/>
      <c r="ICP119" s="63"/>
      <c r="ICQ119" s="63"/>
      <c r="ICR119" s="63"/>
      <c r="ICS119" s="63"/>
      <c r="ICT119" s="63"/>
      <c r="ICU119" s="63"/>
      <c r="ICV119" s="63"/>
      <c r="ICW119" s="63"/>
      <c r="ICX119" s="63"/>
      <c r="ICY119" s="63"/>
      <c r="ICZ119" s="63"/>
      <c r="IDA119" s="63"/>
      <c r="IDB119" s="63"/>
      <c r="IDC119" s="63"/>
      <c r="IDD119" s="63"/>
      <c r="IDE119" s="63"/>
      <c r="IDF119" s="63"/>
      <c r="IDG119" s="63"/>
      <c r="IDH119" s="63"/>
      <c r="IDI119" s="63"/>
      <c r="IDJ119" s="63"/>
      <c r="IDK119" s="63"/>
      <c r="IDL119" s="63"/>
      <c r="IDM119" s="63"/>
      <c r="IDN119" s="63"/>
      <c r="IDO119" s="63"/>
      <c r="IDP119" s="63"/>
      <c r="IDQ119" s="63"/>
      <c r="IDR119" s="63"/>
      <c r="IDS119" s="63"/>
      <c r="IDT119" s="63"/>
      <c r="IDU119" s="63"/>
      <c r="IDV119" s="63"/>
      <c r="IDW119" s="63"/>
      <c r="IDX119" s="63"/>
      <c r="IDY119" s="63"/>
      <c r="IDZ119" s="63"/>
      <c r="IEA119" s="63"/>
      <c r="IEB119" s="63"/>
      <c r="IEC119" s="63"/>
      <c r="IED119" s="63"/>
      <c r="IEE119" s="63"/>
      <c r="IEF119" s="63"/>
      <c r="IEG119" s="63"/>
      <c r="IEH119" s="63"/>
      <c r="IEI119" s="63"/>
      <c r="IEJ119" s="63"/>
      <c r="IEK119" s="63"/>
      <c r="IEL119" s="63"/>
      <c r="IEM119" s="63"/>
      <c r="IEN119" s="63"/>
      <c r="IEO119" s="63"/>
      <c r="IEP119" s="63"/>
      <c r="IEQ119" s="63"/>
      <c r="IER119" s="63"/>
      <c r="IES119" s="63"/>
      <c r="IET119" s="63"/>
      <c r="IEU119" s="63"/>
      <c r="IEV119" s="63"/>
      <c r="IEW119" s="63"/>
      <c r="IEX119" s="63"/>
      <c r="IEY119" s="63"/>
      <c r="IEZ119" s="63"/>
      <c r="IFA119" s="63"/>
      <c r="IFB119" s="63"/>
      <c r="IFC119" s="63"/>
      <c r="IFD119" s="63"/>
      <c r="IFE119" s="63"/>
      <c r="IFF119" s="63"/>
      <c r="IFG119" s="63"/>
      <c r="IFH119" s="63"/>
      <c r="IFI119" s="63"/>
      <c r="IFJ119" s="63"/>
      <c r="IFK119" s="63"/>
      <c r="IFL119" s="63"/>
      <c r="IFM119" s="63"/>
      <c r="IFN119" s="63"/>
      <c r="IFO119" s="63"/>
      <c r="IFP119" s="63"/>
      <c r="IFQ119" s="63"/>
      <c r="IFR119" s="63"/>
      <c r="IFS119" s="63"/>
      <c r="IFT119" s="63"/>
      <c r="IFU119" s="63"/>
      <c r="IFV119" s="63"/>
      <c r="IFW119" s="63"/>
      <c r="IFX119" s="63"/>
      <c r="IFY119" s="63"/>
      <c r="IFZ119" s="63"/>
      <c r="IGA119" s="63"/>
      <c r="IGB119" s="63"/>
      <c r="IGC119" s="63"/>
      <c r="IGD119" s="63"/>
      <c r="IGE119" s="63"/>
      <c r="IGF119" s="63"/>
      <c r="IGG119" s="63"/>
      <c r="IGH119" s="63"/>
      <c r="IGI119" s="63"/>
      <c r="IGJ119" s="63"/>
      <c r="IGK119" s="63"/>
      <c r="IGL119" s="63"/>
      <c r="IGM119" s="63"/>
      <c r="IGN119" s="63"/>
      <c r="IGO119" s="63"/>
      <c r="IGP119" s="63"/>
      <c r="IGQ119" s="63"/>
      <c r="IGR119" s="63"/>
      <c r="IGS119" s="63"/>
      <c r="IGT119" s="63"/>
      <c r="IGU119" s="63"/>
      <c r="IGV119" s="63"/>
      <c r="IGW119" s="63"/>
      <c r="IGX119" s="63"/>
      <c r="IGY119" s="63"/>
      <c r="IGZ119" s="63"/>
      <c r="IHA119" s="63"/>
      <c r="IHB119" s="63"/>
      <c r="IHC119" s="63"/>
      <c r="IHD119" s="63"/>
      <c r="IHE119" s="63"/>
      <c r="IHF119" s="63"/>
      <c r="IHG119" s="63"/>
      <c r="IHH119" s="63"/>
      <c r="IHI119" s="63"/>
      <c r="IHJ119" s="63"/>
      <c r="IHK119" s="63"/>
      <c r="IHL119" s="63"/>
      <c r="IHM119" s="63"/>
      <c r="IHN119" s="63"/>
      <c r="IHO119" s="63"/>
      <c r="IHP119" s="63"/>
      <c r="IHQ119" s="63"/>
      <c r="IHR119" s="63"/>
      <c r="IHS119" s="63"/>
      <c r="IHT119" s="63"/>
      <c r="IHU119" s="63"/>
      <c r="IHV119" s="63"/>
      <c r="IHW119" s="63"/>
      <c r="IHX119" s="63"/>
      <c r="IHY119" s="63"/>
      <c r="IHZ119" s="63"/>
      <c r="IIA119" s="63"/>
      <c r="IIB119" s="63"/>
      <c r="IIC119" s="63"/>
      <c r="IID119" s="63"/>
      <c r="IIE119" s="63"/>
      <c r="IIF119" s="63"/>
      <c r="IIG119" s="63"/>
      <c r="IIH119" s="63"/>
      <c r="III119" s="63"/>
      <c r="IIJ119" s="63"/>
      <c r="IIK119" s="63"/>
      <c r="IIL119" s="63"/>
      <c r="IIM119" s="63"/>
      <c r="IIN119" s="63"/>
      <c r="IIO119" s="63"/>
      <c r="IIP119" s="63"/>
      <c r="IIQ119" s="63"/>
      <c r="IIR119" s="63"/>
      <c r="IIS119" s="63"/>
      <c r="IIT119" s="63"/>
      <c r="IIU119" s="63"/>
      <c r="IIV119" s="63"/>
      <c r="IIW119" s="63"/>
      <c r="IIX119" s="63"/>
      <c r="IIY119" s="63"/>
      <c r="IIZ119" s="63"/>
      <c r="IJA119" s="63"/>
      <c r="IJB119" s="63"/>
      <c r="IJC119" s="63"/>
      <c r="IJD119" s="63"/>
      <c r="IJE119" s="63"/>
      <c r="IJF119" s="63"/>
      <c r="IJG119" s="63"/>
      <c r="IJH119" s="63"/>
      <c r="IJI119" s="63"/>
      <c r="IJJ119" s="63"/>
      <c r="IJK119" s="63"/>
      <c r="IJL119" s="63"/>
      <c r="IJM119" s="63"/>
      <c r="IJN119" s="63"/>
      <c r="IJO119" s="63"/>
      <c r="IJP119" s="63"/>
      <c r="IJQ119" s="63"/>
      <c r="IJR119" s="63"/>
      <c r="IJS119" s="63"/>
      <c r="IJT119" s="63"/>
      <c r="IJU119" s="63"/>
      <c r="IJV119" s="63"/>
      <c r="IJW119" s="63"/>
      <c r="IJX119" s="63"/>
      <c r="IJY119" s="63"/>
      <c r="IJZ119" s="63"/>
      <c r="IKA119" s="63"/>
      <c r="IKB119" s="63"/>
      <c r="IKC119" s="63"/>
      <c r="IKD119" s="63"/>
      <c r="IKE119" s="63"/>
      <c r="IKF119" s="63"/>
      <c r="IKG119" s="63"/>
      <c r="IKH119" s="63"/>
      <c r="IKI119" s="63"/>
      <c r="IKJ119" s="63"/>
      <c r="IKK119" s="63"/>
      <c r="IKL119" s="63"/>
      <c r="IKM119" s="63"/>
      <c r="IKN119" s="63"/>
      <c r="IKO119" s="63"/>
      <c r="IKP119" s="63"/>
      <c r="IKQ119" s="63"/>
      <c r="IKR119" s="63"/>
      <c r="IKS119" s="63"/>
      <c r="IKT119" s="63"/>
      <c r="IKU119" s="63"/>
      <c r="IKV119" s="63"/>
      <c r="IKW119" s="63"/>
      <c r="IKX119" s="63"/>
      <c r="IKY119" s="63"/>
      <c r="IKZ119" s="63"/>
      <c r="ILA119" s="63"/>
      <c r="ILB119" s="63"/>
      <c r="ILC119" s="63"/>
      <c r="ILD119" s="63"/>
      <c r="ILE119" s="63"/>
      <c r="ILF119" s="63"/>
      <c r="ILG119" s="63"/>
      <c r="ILH119" s="63"/>
      <c r="ILI119" s="63"/>
      <c r="ILJ119" s="63"/>
      <c r="ILK119" s="63"/>
      <c r="ILL119" s="63"/>
      <c r="ILM119" s="63"/>
      <c r="ILN119" s="63"/>
      <c r="ILO119" s="63"/>
      <c r="ILP119" s="63"/>
      <c r="ILQ119" s="63"/>
      <c r="ILR119" s="63"/>
      <c r="ILS119" s="63"/>
      <c r="ILT119" s="63"/>
      <c r="ILU119" s="63"/>
      <c r="ILV119" s="63"/>
      <c r="ILW119" s="63"/>
      <c r="ILX119" s="63"/>
      <c r="ILY119" s="63"/>
      <c r="ILZ119" s="63"/>
      <c r="IMA119" s="63"/>
      <c r="IMB119" s="63"/>
      <c r="IMC119" s="63"/>
      <c r="IMD119" s="63"/>
      <c r="IME119" s="63"/>
      <c r="IMF119" s="63"/>
      <c r="IMG119" s="63"/>
      <c r="IMH119" s="63"/>
      <c r="IMI119" s="63"/>
      <c r="IMJ119" s="63"/>
      <c r="IMK119" s="63"/>
      <c r="IML119" s="63"/>
      <c r="IMM119" s="63"/>
      <c r="IMN119" s="63"/>
      <c r="IMO119" s="63"/>
      <c r="IMP119" s="63"/>
      <c r="IMQ119" s="63"/>
      <c r="IMR119" s="63"/>
      <c r="IMS119" s="63"/>
      <c r="IMT119" s="63"/>
      <c r="IMU119" s="63"/>
      <c r="IMV119" s="63"/>
      <c r="IMW119" s="63"/>
      <c r="IMX119" s="63"/>
      <c r="IMY119" s="63"/>
      <c r="IMZ119" s="63"/>
      <c r="INA119" s="63"/>
      <c r="INB119" s="63"/>
      <c r="INC119" s="63"/>
      <c r="IND119" s="63"/>
      <c r="INE119" s="63"/>
      <c r="INF119" s="63"/>
      <c r="ING119" s="63"/>
      <c r="INH119" s="63"/>
      <c r="INI119" s="63"/>
      <c r="INJ119" s="63"/>
      <c r="INK119" s="63"/>
      <c r="INL119" s="63"/>
      <c r="INM119" s="63"/>
      <c r="INN119" s="63"/>
      <c r="INO119" s="63"/>
      <c r="INP119" s="63"/>
      <c r="INQ119" s="63"/>
      <c r="INR119" s="63"/>
      <c r="INS119" s="63"/>
      <c r="INT119" s="63"/>
      <c r="INU119" s="63"/>
      <c r="INV119" s="63"/>
      <c r="INW119" s="63"/>
      <c r="INX119" s="63"/>
      <c r="INY119" s="63"/>
      <c r="INZ119" s="63"/>
      <c r="IOA119" s="63"/>
      <c r="IOB119" s="63"/>
      <c r="IOC119" s="63"/>
      <c r="IOD119" s="63"/>
      <c r="IOE119" s="63"/>
      <c r="IOF119" s="63"/>
      <c r="IOG119" s="63"/>
      <c r="IOH119" s="63"/>
      <c r="IOI119" s="63"/>
      <c r="IOJ119" s="63"/>
      <c r="IOK119" s="63"/>
      <c r="IOL119" s="63"/>
      <c r="IOM119" s="63"/>
      <c r="ION119" s="63"/>
      <c r="IOO119" s="63"/>
      <c r="IOP119" s="63"/>
      <c r="IOQ119" s="63"/>
      <c r="IOR119" s="63"/>
      <c r="IOS119" s="63"/>
      <c r="IOT119" s="63"/>
      <c r="IOU119" s="63"/>
      <c r="IOV119" s="63"/>
      <c r="IOW119" s="63"/>
      <c r="IOX119" s="63"/>
      <c r="IOY119" s="63"/>
      <c r="IOZ119" s="63"/>
      <c r="IPA119" s="63"/>
      <c r="IPB119" s="63"/>
      <c r="IPC119" s="63"/>
      <c r="IPD119" s="63"/>
      <c r="IPE119" s="63"/>
      <c r="IPF119" s="63"/>
      <c r="IPG119" s="63"/>
      <c r="IPH119" s="63"/>
      <c r="IPI119" s="63"/>
      <c r="IPJ119" s="63"/>
      <c r="IPK119" s="63"/>
      <c r="IPL119" s="63"/>
      <c r="IPM119" s="63"/>
      <c r="IPN119" s="63"/>
      <c r="IPO119" s="63"/>
      <c r="IPP119" s="63"/>
      <c r="IPQ119" s="63"/>
      <c r="IPR119" s="63"/>
      <c r="IPS119" s="63"/>
      <c r="IPT119" s="63"/>
      <c r="IPU119" s="63"/>
      <c r="IPV119" s="63"/>
      <c r="IPW119" s="63"/>
      <c r="IPX119" s="63"/>
      <c r="IPY119" s="63"/>
      <c r="IPZ119" s="63"/>
      <c r="IQA119" s="63"/>
      <c r="IQB119" s="63"/>
      <c r="IQC119" s="63"/>
      <c r="IQD119" s="63"/>
      <c r="IQE119" s="63"/>
      <c r="IQF119" s="63"/>
      <c r="IQG119" s="63"/>
      <c r="IQH119" s="63"/>
      <c r="IQI119" s="63"/>
      <c r="IQJ119" s="63"/>
      <c r="IQK119" s="63"/>
      <c r="IQL119" s="63"/>
      <c r="IQM119" s="63"/>
      <c r="IQN119" s="63"/>
      <c r="IQO119" s="63"/>
      <c r="IQP119" s="63"/>
      <c r="IQQ119" s="63"/>
      <c r="IQR119" s="63"/>
      <c r="IQS119" s="63"/>
      <c r="IQT119" s="63"/>
      <c r="IQU119" s="63"/>
      <c r="IQV119" s="63"/>
      <c r="IQW119" s="63"/>
      <c r="IQX119" s="63"/>
      <c r="IQY119" s="63"/>
      <c r="IQZ119" s="63"/>
      <c r="IRA119" s="63"/>
      <c r="IRB119" s="63"/>
      <c r="IRC119" s="63"/>
      <c r="IRD119" s="63"/>
      <c r="IRE119" s="63"/>
      <c r="IRF119" s="63"/>
      <c r="IRG119" s="63"/>
      <c r="IRH119" s="63"/>
      <c r="IRI119" s="63"/>
      <c r="IRJ119" s="63"/>
      <c r="IRK119" s="63"/>
      <c r="IRL119" s="63"/>
      <c r="IRM119" s="63"/>
      <c r="IRN119" s="63"/>
      <c r="IRO119" s="63"/>
      <c r="IRP119" s="63"/>
      <c r="IRQ119" s="63"/>
      <c r="IRR119" s="63"/>
      <c r="IRS119" s="63"/>
      <c r="IRT119" s="63"/>
      <c r="IRU119" s="63"/>
      <c r="IRV119" s="63"/>
      <c r="IRW119" s="63"/>
      <c r="IRX119" s="63"/>
      <c r="IRY119" s="63"/>
      <c r="IRZ119" s="63"/>
      <c r="ISA119" s="63"/>
      <c r="ISB119" s="63"/>
      <c r="ISC119" s="63"/>
      <c r="ISD119" s="63"/>
      <c r="ISE119" s="63"/>
      <c r="ISF119" s="63"/>
      <c r="ISG119" s="63"/>
      <c r="ISH119" s="63"/>
      <c r="ISI119" s="63"/>
      <c r="ISJ119" s="63"/>
      <c r="ISK119" s="63"/>
      <c r="ISL119" s="63"/>
      <c r="ISM119" s="63"/>
      <c r="ISN119" s="63"/>
      <c r="ISO119" s="63"/>
      <c r="ISP119" s="63"/>
      <c r="ISQ119" s="63"/>
      <c r="ISR119" s="63"/>
      <c r="ISS119" s="63"/>
      <c r="IST119" s="63"/>
      <c r="ISU119" s="63"/>
      <c r="ISV119" s="63"/>
      <c r="ISW119" s="63"/>
      <c r="ISX119" s="63"/>
      <c r="ISY119" s="63"/>
      <c r="ISZ119" s="63"/>
      <c r="ITA119" s="63"/>
      <c r="ITB119" s="63"/>
      <c r="ITC119" s="63"/>
      <c r="ITD119" s="63"/>
      <c r="ITE119" s="63"/>
      <c r="ITF119" s="63"/>
      <c r="ITG119" s="63"/>
      <c r="ITH119" s="63"/>
      <c r="ITI119" s="63"/>
      <c r="ITJ119" s="63"/>
      <c r="ITK119" s="63"/>
      <c r="ITL119" s="63"/>
      <c r="ITM119" s="63"/>
      <c r="ITN119" s="63"/>
      <c r="ITO119" s="63"/>
      <c r="ITP119" s="63"/>
      <c r="ITQ119" s="63"/>
      <c r="ITR119" s="63"/>
      <c r="ITS119" s="63"/>
      <c r="ITT119" s="63"/>
      <c r="ITU119" s="63"/>
      <c r="ITV119" s="63"/>
      <c r="ITW119" s="63"/>
      <c r="ITX119" s="63"/>
      <c r="ITY119" s="63"/>
      <c r="ITZ119" s="63"/>
      <c r="IUA119" s="63"/>
      <c r="IUB119" s="63"/>
      <c r="IUC119" s="63"/>
      <c r="IUD119" s="63"/>
      <c r="IUE119" s="63"/>
      <c r="IUF119" s="63"/>
      <c r="IUG119" s="63"/>
      <c r="IUH119" s="63"/>
      <c r="IUI119" s="63"/>
      <c r="IUJ119" s="63"/>
      <c r="IUK119" s="63"/>
      <c r="IUL119" s="63"/>
      <c r="IUM119" s="63"/>
      <c r="IUN119" s="63"/>
      <c r="IUO119" s="63"/>
      <c r="IUP119" s="63"/>
      <c r="IUQ119" s="63"/>
      <c r="IUR119" s="63"/>
      <c r="IUS119" s="63"/>
      <c r="IUT119" s="63"/>
      <c r="IUU119" s="63"/>
      <c r="IUV119" s="63"/>
      <c r="IUW119" s="63"/>
      <c r="IUX119" s="63"/>
      <c r="IUY119" s="63"/>
      <c r="IUZ119" s="63"/>
      <c r="IVA119" s="63"/>
      <c r="IVB119" s="63"/>
      <c r="IVC119" s="63"/>
      <c r="IVD119" s="63"/>
      <c r="IVE119" s="63"/>
      <c r="IVF119" s="63"/>
      <c r="IVG119" s="63"/>
      <c r="IVH119" s="63"/>
      <c r="IVI119" s="63"/>
      <c r="IVJ119" s="63"/>
      <c r="IVK119" s="63"/>
      <c r="IVL119" s="63"/>
      <c r="IVM119" s="63"/>
      <c r="IVN119" s="63"/>
      <c r="IVO119" s="63"/>
      <c r="IVP119" s="63"/>
      <c r="IVQ119" s="63"/>
      <c r="IVR119" s="63"/>
      <c r="IVS119" s="63"/>
      <c r="IVT119" s="63"/>
      <c r="IVU119" s="63"/>
      <c r="IVV119" s="63"/>
      <c r="IVW119" s="63"/>
      <c r="IVX119" s="63"/>
      <c r="IVY119" s="63"/>
      <c r="IVZ119" s="63"/>
      <c r="IWA119" s="63"/>
      <c r="IWB119" s="63"/>
      <c r="IWC119" s="63"/>
      <c r="IWD119" s="63"/>
      <c r="IWE119" s="63"/>
      <c r="IWF119" s="63"/>
      <c r="IWG119" s="63"/>
      <c r="IWH119" s="63"/>
      <c r="IWI119" s="63"/>
      <c r="IWJ119" s="63"/>
      <c r="IWK119" s="63"/>
      <c r="IWL119" s="63"/>
      <c r="IWM119" s="63"/>
      <c r="IWN119" s="63"/>
      <c r="IWO119" s="63"/>
      <c r="IWP119" s="63"/>
      <c r="IWQ119" s="63"/>
      <c r="IWR119" s="63"/>
      <c r="IWS119" s="63"/>
      <c r="IWT119" s="63"/>
      <c r="IWU119" s="63"/>
      <c r="IWV119" s="63"/>
      <c r="IWW119" s="63"/>
      <c r="IWX119" s="63"/>
      <c r="IWY119" s="63"/>
      <c r="IWZ119" s="63"/>
      <c r="IXA119" s="63"/>
      <c r="IXB119" s="63"/>
      <c r="IXC119" s="63"/>
      <c r="IXD119" s="63"/>
      <c r="IXE119" s="63"/>
      <c r="IXF119" s="63"/>
      <c r="IXG119" s="63"/>
      <c r="IXH119" s="63"/>
      <c r="IXI119" s="63"/>
      <c r="IXJ119" s="63"/>
      <c r="IXK119" s="63"/>
      <c r="IXL119" s="63"/>
      <c r="IXM119" s="63"/>
      <c r="IXN119" s="63"/>
      <c r="IXO119" s="63"/>
      <c r="IXP119" s="63"/>
      <c r="IXQ119" s="63"/>
      <c r="IXR119" s="63"/>
      <c r="IXS119" s="63"/>
      <c r="IXT119" s="63"/>
      <c r="IXU119" s="63"/>
      <c r="IXV119" s="63"/>
      <c r="IXW119" s="63"/>
      <c r="IXX119" s="63"/>
      <c r="IXY119" s="63"/>
      <c r="IXZ119" s="63"/>
      <c r="IYA119" s="63"/>
      <c r="IYB119" s="63"/>
      <c r="IYC119" s="63"/>
      <c r="IYD119" s="63"/>
      <c r="IYE119" s="63"/>
      <c r="IYF119" s="63"/>
      <c r="IYG119" s="63"/>
      <c r="IYH119" s="63"/>
      <c r="IYI119" s="63"/>
      <c r="IYJ119" s="63"/>
      <c r="IYK119" s="63"/>
      <c r="IYL119" s="63"/>
      <c r="IYM119" s="63"/>
      <c r="IYN119" s="63"/>
      <c r="IYO119" s="63"/>
      <c r="IYP119" s="63"/>
      <c r="IYQ119" s="63"/>
      <c r="IYR119" s="63"/>
      <c r="IYS119" s="63"/>
      <c r="IYT119" s="63"/>
      <c r="IYU119" s="63"/>
      <c r="IYV119" s="63"/>
      <c r="IYW119" s="63"/>
      <c r="IYX119" s="63"/>
      <c r="IYY119" s="63"/>
      <c r="IYZ119" s="63"/>
      <c r="IZA119" s="63"/>
      <c r="IZB119" s="63"/>
      <c r="IZC119" s="63"/>
      <c r="IZD119" s="63"/>
      <c r="IZE119" s="63"/>
      <c r="IZF119" s="63"/>
      <c r="IZG119" s="63"/>
      <c r="IZH119" s="63"/>
      <c r="IZI119" s="63"/>
      <c r="IZJ119" s="63"/>
      <c r="IZK119" s="63"/>
      <c r="IZL119" s="63"/>
      <c r="IZM119" s="63"/>
      <c r="IZN119" s="63"/>
      <c r="IZO119" s="63"/>
      <c r="IZP119" s="63"/>
      <c r="IZQ119" s="63"/>
      <c r="IZR119" s="63"/>
      <c r="IZS119" s="63"/>
      <c r="IZT119" s="63"/>
      <c r="IZU119" s="63"/>
      <c r="IZV119" s="63"/>
      <c r="IZW119" s="63"/>
      <c r="IZX119" s="63"/>
      <c r="IZY119" s="63"/>
      <c r="IZZ119" s="63"/>
      <c r="JAA119" s="63"/>
      <c r="JAB119" s="63"/>
      <c r="JAC119" s="63"/>
      <c r="JAD119" s="63"/>
      <c r="JAE119" s="63"/>
      <c r="JAF119" s="63"/>
      <c r="JAG119" s="63"/>
      <c r="JAH119" s="63"/>
      <c r="JAI119" s="63"/>
      <c r="JAJ119" s="63"/>
      <c r="JAK119" s="63"/>
      <c r="JAL119" s="63"/>
      <c r="JAM119" s="63"/>
      <c r="JAN119" s="63"/>
      <c r="JAO119" s="63"/>
      <c r="JAP119" s="63"/>
      <c r="JAQ119" s="63"/>
      <c r="JAR119" s="63"/>
      <c r="JAS119" s="63"/>
      <c r="JAT119" s="63"/>
      <c r="JAU119" s="63"/>
      <c r="JAV119" s="63"/>
      <c r="JAW119" s="63"/>
      <c r="JAX119" s="63"/>
      <c r="JAY119" s="63"/>
      <c r="JAZ119" s="63"/>
      <c r="JBA119" s="63"/>
      <c r="JBB119" s="63"/>
      <c r="JBC119" s="63"/>
      <c r="JBD119" s="63"/>
      <c r="JBE119" s="63"/>
      <c r="JBF119" s="63"/>
      <c r="JBG119" s="63"/>
      <c r="JBH119" s="63"/>
      <c r="JBI119" s="63"/>
      <c r="JBJ119" s="63"/>
      <c r="JBK119" s="63"/>
      <c r="JBL119" s="63"/>
      <c r="JBM119" s="63"/>
      <c r="JBN119" s="63"/>
      <c r="JBO119" s="63"/>
      <c r="JBP119" s="63"/>
      <c r="JBQ119" s="63"/>
      <c r="JBR119" s="63"/>
      <c r="JBS119" s="63"/>
      <c r="JBT119" s="63"/>
      <c r="JBU119" s="63"/>
      <c r="JBV119" s="63"/>
      <c r="JBW119" s="63"/>
      <c r="JBX119" s="63"/>
      <c r="JBY119" s="63"/>
      <c r="JBZ119" s="63"/>
      <c r="JCA119" s="63"/>
      <c r="JCB119" s="63"/>
      <c r="JCC119" s="63"/>
      <c r="JCD119" s="63"/>
      <c r="JCE119" s="63"/>
      <c r="JCF119" s="63"/>
      <c r="JCG119" s="63"/>
      <c r="JCH119" s="63"/>
      <c r="JCI119" s="63"/>
      <c r="JCJ119" s="63"/>
      <c r="JCK119" s="63"/>
      <c r="JCL119" s="63"/>
      <c r="JCM119" s="63"/>
      <c r="JCN119" s="63"/>
      <c r="JCO119" s="63"/>
      <c r="JCP119" s="63"/>
      <c r="JCQ119" s="63"/>
      <c r="JCR119" s="63"/>
      <c r="JCS119" s="63"/>
      <c r="JCT119" s="63"/>
      <c r="JCU119" s="63"/>
      <c r="JCV119" s="63"/>
      <c r="JCW119" s="63"/>
      <c r="JCX119" s="63"/>
      <c r="JCY119" s="63"/>
      <c r="JCZ119" s="63"/>
      <c r="JDA119" s="63"/>
      <c r="JDB119" s="63"/>
      <c r="JDC119" s="63"/>
      <c r="JDD119" s="63"/>
      <c r="JDE119" s="63"/>
      <c r="JDF119" s="63"/>
      <c r="JDG119" s="63"/>
      <c r="JDH119" s="63"/>
      <c r="JDI119" s="63"/>
      <c r="JDJ119" s="63"/>
      <c r="JDK119" s="63"/>
      <c r="JDL119" s="63"/>
      <c r="JDM119" s="63"/>
      <c r="JDN119" s="63"/>
      <c r="JDO119" s="63"/>
      <c r="JDP119" s="63"/>
      <c r="JDQ119" s="63"/>
      <c r="JDR119" s="63"/>
      <c r="JDS119" s="63"/>
      <c r="JDT119" s="63"/>
      <c r="JDU119" s="63"/>
      <c r="JDV119" s="63"/>
      <c r="JDW119" s="63"/>
      <c r="JDX119" s="63"/>
      <c r="JDY119" s="63"/>
      <c r="JDZ119" s="63"/>
      <c r="JEA119" s="63"/>
      <c r="JEB119" s="63"/>
      <c r="JEC119" s="63"/>
      <c r="JED119" s="63"/>
      <c r="JEE119" s="63"/>
      <c r="JEF119" s="63"/>
      <c r="JEG119" s="63"/>
      <c r="JEH119" s="63"/>
      <c r="JEI119" s="63"/>
      <c r="JEJ119" s="63"/>
      <c r="JEK119" s="63"/>
      <c r="JEL119" s="63"/>
      <c r="JEM119" s="63"/>
      <c r="JEN119" s="63"/>
      <c r="JEO119" s="63"/>
      <c r="JEP119" s="63"/>
      <c r="JEQ119" s="63"/>
      <c r="JER119" s="63"/>
      <c r="JES119" s="63"/>
      <c r="JET119" s="63"/>
      <c r="JEU119" s="63"/>
      <c r="JEV119" s="63"/>
      <c r="JEW119" s="63"/>
      <c r="JEX119" s="63"/>
      <c r="JEY119" s="63"/>
      <c r="JEZ119" s="63"/>
      <c r="JFA119" s="63"/>
      <c r="JFB119" s="63"/>
      <c r="JFC119" s="63"/>
      <c r="JFD119" s="63"/>
      <c r="JFE119" s="63"/>
      <c r="JFF119" s="63"/>
      <c r="JFG119" s="63"/>
      <c r="JFH119" s="63"/>
      <c r="JFI119" s="63"/>
      <c r="JFJ119" s="63"/>
      <c r="JFK119" s="63"/>
      <c r="JFL119" s="63"/>
      <c r="JFM119" s="63"/>
      <c r="JFN119" s="63"/>
      <c r="JFO119" s="63"/>
      <c r="JFP119" s="63"/>
      <c r="JFQ119" s="63"/>
      <c r="JFR119" s="63"/>
      <c r="JFS119" s="63"/>
      <c r="JFT119" s="63"/>
      <c r="JFU119" s="63"/>
      <c r="JFV119" s="63"/>
      <c r="JFW119" s="63"/>
      <c r="JFX119" s="63"/>
      <c r="JFY119" s="63"/>
      <c r="JFZ119" s="63"/>
      <c r="JGA119" s="63"/>
      <c r="JGB119" s="63"/>
      <c r="JGC119" s="63"/>
      <c r="JGD119" s="63"/>
      <c r="JGE119" s="63"/>
      <c r="JGF119" s="63"/>
      <c r="JGG119" s="63"/>
      <c r="JGH119" s="63"/>
      <c r="JGI119" s="63"/>
      <c r="JGJ119" s="63"/>
      <c r="JGK119" s="63"/>
      <c r="JGL119" s="63"/>
      <c r="JGM119" s="63"/>
      <c r="JGN119" s="63"/>
      <c r="JGO119" s="63"/>
      <c r="JGP119" s="63"/>
      <c r="JGQ119" s="63"/>
      <c r="JGR119" s="63"/>
      <c r="JGS119" s="63"/>
      <c r="JGT119" s="63"/>
      <c r="JGU119" s="63"/>
      <c r="JGV119" s="63"/>
      <c r="JGW119" s="63"/>
      <c r="JGX119" s="63"/>
      <c r="JGY119" s="63"/>
      <c r="JGZ119" s="63"/>
      <c r="JHA119" s="63"/>
      <c r="JHB119" s="63"/>
      <c r="JHC119" s="63"/>
      <c r="JHD119" s="63"/>
      <c r="JHE119" s="63"/>
      <c r="JHF119" s="63"/>
      <c r="JHG119" s="63"/>
      <c r="JHH119" s="63"/>
      <c r="JHI119" s="63"/>
      <c r="JHJ119" s="63"/>
      <c r="JHK119" s="63"/>
      <c r="JHL119" s="63"/>
      <c r="JHM119" s="63"/>
      <c r="JHN119" s="63"/>
      <c r="JHO119" s="63"/>
      <c r="JHP119" s="63"/>
      <c r="JHQ119" s="63"/>
      <c r="JHR119" s="63"/>
      <c r="JHS119" s="63"/>
      <c r="JHT119" s="63"/>
      <c r="JHU119" s="63"/>
      <c r="JHV119" s="63"/>
      <c r="JHW119" s="63"/>
      <c r="JHX119" s="63"/>
      <c r="JHY119" s="63"/>
      <c r="JHZ119" s="63"/>
      <c r="JIA119" s="63"/>
      <c r="JIB119" s="63"/>
      <c r="JIC119" s="63"/>
      <c r="JID119" s="63"/>
      <c r="JIE119" s="63"/>
      <c r="JIF119" s="63"/>
      <c r="JIG119" s="63"/>
      <c r="JIH119" s="63"/>
      <c r="JII119" s="63"/>
      <c r="JIJ119" s="63"/>
      <c r="JIK119" s="63"/>
      <c r="JIL119" s="63"/>
      <c r="JIM119" s="63"/>
      <c r="JIN119" s="63"/>
      <c r="JIO119" s="63"/>
      <c r="JIP119" s="63"/>
      <c r="JIQ119" s="63"/>
      <c r="JIR119" s="63"/>
      <c r="JIS119" s="63"/>
      <c r="JIT119" s="63"/>
      <c r="JIU119" s="63"/>
      <c r="JIV119" s="63"/>
      <c r="JIW119" s="63"/>
      <c r="JIX119" s="63"/>
      <c r="JIY119" s="63"/>
      <c r="JIZ119" s="63"/>
      <c r="JJA119" s="63"/>
      <c r="JJB119" s="63"/>
      <c r="JJC119" s="63"/>
      <c r="JJD119" s="63"/>
      <c r="JJE119" s="63"/>
      <c r="JJF119" s="63"/>
      <c r="JJG119" s="63"/>
      <c r="JJH119" s="63"/>
      <c r="JJI119" s="63"/>
      <c r="JJJ119" s="63"/>
      <c r="JJK119" s="63"/>
      <c r="JJL119" s="63"/>
      <c r="JJM119" s="63"/>
      <c r="JJN119" s="63"/>
      <c r="JJO119" s="63"/>
      <c r="JJP119" s="63"/>
      <c r="JJQ119" s="63"/>
      <c r="JJR119" s="63"/>
      <c r="JJS119" s="63"/>
      <c r="JJT119" s="63"/>
      <c r="JJU119" s="63"/>
      <c r="JJV119" s="63"/>
      <c r="JJW119" s="63"/>
      <c r="JJX119" s="63"/>
      <c r="JJY119" s="63"/>
      <c r="JJZ119" s="63"/>
      <c r="JKA119" s="63"/>
      <c r="JKB119" s="63"/>
      <c r="JKC119" s="63"/>
      <c r="JKD119" s="63"/>
      <c r="JKE119" s="63"/>
      <c r="JKF119" s="63"/>
      <c r="JKG119" s="63"/>
      <c r="JKH119" s="63"/>
      <c r="JKI119" s="63"/>
      <c r="JKJ119" s="63"/>
      <c r="JKK119" s="63"/>
      <c r="JKL119" s="63"/>
      <c r="JKM119" s="63"/>
      <c r="JKN119" s="63"/>
      <c r="JKO119" s="63"/>
      <c r="JKP119" s="63"/>
      <c r="JKQ119" s="63"/>
      <c r="JKR119" s="63"/>
      <c r="JKS119" s="63"/>
      <c r="JKT119" s="63"/>
      <c r="JKU119" s="63"/>
      <c r="JKV119" s="63"/>
      <c r="JKW119" s="63"/>
      <c r="JKX119" s="63"/>
      <c r="JKY119" s="63"/>
      <c r="JKZ119" s="63"/>
      <c r="JLA119" s="63"/>
      <c r="JLB119" s="63"/>
      <c r="JLC119" s="63"/>
      <c r="JLD119" s="63"/>
      <c r="JLE119" s="63"/>
      <c r="JLF119" s="63"/>
      <c r="JLG119" s="63"/>
      <c r="JLH119" s="63"/>
      <c r="JLI119" s="63"/>
      <c r="JLJ119" s="63"/>
      <c r="JLK119" s="63"/>
      <c r="JLL119" s="63"/>
      <c r="JLM119" s="63"/>
      <c r="JLN119" s="63"/>
      <c r="JLO119" s="63"/>
      <c r="JLP119" s="63"/>
      <c r="JLQ119" s="63"/>
      <c r="JLR119" s="63"/>
      <c r="JLS119" s="63"/>
      <c r="JLT119" s="63"/>
      <c r="JLU119" s="63"/>
      <c r="JLV119" s="63"/>
      <c r="JLW119" s="63"/>
      <c r="JLX119" s="63"/>
      <c r="JLY119" s="63"/>
      <c r="JLZ119" s="63"/>
      <c r="JMA119" s="63"/>
      <c r="JMB119" s="63"/>
      <c r="JMC119" s="63"/>
      <c r="JMD119" s="63"/>
      <c r="JME119" s="63"/>
      <c r="JMF119" s="63"/>
      <c r="JMG119" s="63"/>
      <c r="JMH119" s="63"/>
      <c r="JMI119" s="63"/>
      <c r="JMJ119" s="63"/>
      <c r="JMK119" s="63"/>
      <c r="JML119" s="63"/>
      <c r="JMM119" s="63"/>
      <c r="JMN119" s="63"/>
      <c r="JMO119" s="63"/>
      <c r="JMP119" s="63"/>
      <c r="JMQ119" s="63"/>
      <c r="JMR119" s="63"/>
      <c r="JMS119" s="63"/>
      <c r="JMT119" s="63"/>
      <c r="JMU119" s="63"/>
      <c r="JMV119" s="63"/>
      <c r="JMW119" s="63"/>
      <c r="JMX119" s="63"/>
      <c r="JMY119" s="63"/>
      <c r="JMZ119" s="63"/>
      <c r="JNA119" s="63"/>
      <c r="JNB119" s="63"/>
      <c r="JNC119" s="63"/>
      <c r="JND119" s="63"/>
      <c r="JNE119" s="63"/>
      <c r="JNF119" s="63"/>
      <c r="JNG119" s="63"/>
      <c r="JNH119" s="63"/>
      <c r="JNI119" s="63"/>
      <c r="JNJ119" s="63"/>
      <c r="JNK119" s="63"/>
      <c r="JNL119" s="63"/>
      <c r="JNM119" s="63"/>
      <c r="JNN119" s="63"/>
      <c r="JNO119" s="63"/>
      <c r="JNP119" s="63"/>
      <c r="JNQ119" s="63"/>
      <c r="JNR119" s="63"/>
      <c r="JNS119" s="63"/>
      <c r="JNT119" s="63"/>
      <c r="JNU119" s="63"/>
      <c r="JNV119" s="63"/>
      <c r="JNW119" s="63"/>
      <c r="JNX119" s="63"/>
      <c r="JNY119" s="63"/>
      <c r="JNZ119" s="63"/>
      <c r="JOA119" s="63"/>
      <c r="JOB119" s="63"/>
      <c r="JOC119" s="63"/>
      <c r="JOD119" s="63"/>
      <c r="JOE119" s="63"/>
      <c r="JOF119" s="63"/>
      <c r="JOG119" s="63"/>
      <c r="JOH119" s="63"/>
      <c r="JOI119" s="63"/>
      <c r="JOJ119" s="63"/>
      <c r="JOK119" s="63"/>
      <c r="JOL119" s="63"/>
      <c r="JOM119" s="63"/>
      <c r="JON119" s="63"/>
      <c r="JOO119" s="63"/>
      <c r="JOP119" s="63"/>
      <c r="JOQ119" s="63"/>
      <c r="JOR119" s="63"/>
      <c r="JOS119" s="63"/>
      <c r="JOT119" s="63"/>
      <c r="JOU119" s="63"/>
      <c r="JOV119" s="63"/>
      <c r="JOW119" s="63"/>
      <c r="JOX119" s="63"/>
      <c r="JOY119" s="63"/>
      <c r="JOZ119" s="63"/>
      <c r="JPA119" s="63"/>
      <c r="JPB119" s="63"/>
      <c r="JPC119" s="63"/>
      <c r="JPD119" s="63"/>
      <c r="JPE119" s="63"/>
      <c r="JPF119" s="63"/>
      <c r="JPG119" s="63"/>
      <c r="JPH119" s="63"/>
      <c r="JPI119" s="63"/>
      <c r="JPJ119" s="63"/>
      <c r="JPK119" s="63"/>
      <c r="JPL119" s="63"/>
      <c r="JPM119" s="63"/>
      <c r="JPN119" s="63"/>
      <c r="JPO119" s="63"/>
      <c r="JPP119" s="63"/>
      <c r="JPQ119" s="63"/>
      <c r="JPR119" s="63"/>
      <c r="JPS119" s="63"/>
      <c r="JPT119" s="63"/>
      <c r="JPU119" s="63"/>
      <c r="JPV119" s="63"/>
      <c r="JPW119" s="63"/>
      <c r="JPX119" s="63"/>
      <c r="JPY119" s="63"/>
      <c r="JPZ119" s="63"/>
      <c r="JQA119" s="63"/>
      <c r="JQB119" s="63"/>
      <c r="JQC119" s="63"/>
      <c r="JQD119" s="63"/>
      <c r="JQE119" s="63"/>
      <c r="JQF119" s="63"/>
      <c r="JQG119" s="63"/>
      <c r="JQH119" s="63"/>
      <c r="JQI119" s="63"/>
      <c r="JQJ119" s="63"/>
      <c r="JQK119" s="63"/>
      <c r="JQL119" s="63"/>
      <c r="JQM119" s="63"/>
      <c r="JQN119" s="63"/>
      <c r="JQO119" s="63"/>
      <c r="JQP119" s="63"/>
      <c r="JQQ119" s="63"/>
      <c r="JQR119" s="63"/>
      <c r="JQS119" s="63"/>
      <c r="JQT119" s="63"/>
      <c r="JQU119" s="63"/>
      <c r="JQV119" s="63"/>
      <c r="JQW119" s="63"/>
      <c r="JQX119" s="63"/>
      <c r="JQY119" s="63"/>
      <c r="JQZ119" s="63"/>
      <c r="JRA119" s="63"/>
      <c r="JRB119" s="63"/>
      <c r="JRC119" s="63"/>
      <c r="JRD119" s="63"/>
      <c r="JRE119" s="63"/>
      <c r="JRF119" s="63"/>
      <c r="JRG119" s="63"/>
      <c r="JRH119" s="63"/>
      <c r="JRI119" s="63"/>
      <c r="JRJ119" s="63"/>
      <c r="JRK119" s="63"/>
      <c r="JRL119" s="63"/>
      <c r="JRM119" s="63"/>
      <c r="JRN119" s="63"/>
      <c r="JRO119" s="63"/>
      <c r="JRP119" s="63"/>
      <c r="JRQ119" s="63"/>
      <c r="JRR119" s="63"/>
      <c r="JRS119" s="63"/>
      <c r="JRT119" s="63"/>
      <c r="JRU119" s="63"/>
      <c r="JRV119" s="63"/>
      <c r="JRW119" s="63"/>
      <c r="JRX119" s="63"/>
      <c r="JRY119" s="63"/>
      <c r="JRZ119" s="63"/>
      <c r="JSA119" s="63"/>
      <c r="JSB119" s="63"/>
      <c r="JSC119" s="63"/>
      <c r="JSD119" s="63"/>
      <c r="JSE119" s="63"/>
      <c r="JSF119" s="63"/>
      <c r="JSG119" s="63"/>
      <c r="JSH119" s="63"/>
      <c r="JSI119" s="63"/>
      <c r="JSJ119" s="63"/>
      <c r="JSK119" s="63"/>
      <c r="JSL119" s="63"/>
      <c r="JSM119" s="63"/>
      <c r="JSN119" s="63"/>
      <c r="JSO119" s="63"/>
      <c r="JSP119" s="63"/>
      <c r="JSQ119" s="63"/>
      <c r="JSR119" s="63"/>
      <c r="JSS119" s="63"/>
      <c r="JST119" s="63"/>
      <c r="JSU119" s="63"/>
      <c r="JSV119" s="63"/>
      <c r="JSW119" s="63"/>
      <c r="JSX119" s="63"/>
      <c r="JSY119" s="63"/>
      <c r="JSZ119" s="63"/>
      <c r="JTA119" s="63"/>
      <c r="JTB119" s="63"/>
      <c r="JTC119" s="63"/>
      <c r="JTD119" s="63"/>
      <c r="JTE119" s="63"/>
      <c r="JTF119" s="63"/>
      <c r="JTG119" s="63"/>
      <c r="JTH119" s="63"/>
      <c r="JTI119" s="63"/>
      <c r="JTJ119" s="63"/>
      <c r="JTK119" s="63"/>
      <c r="JTL119" s="63"/>
      <c r="JTM119" s="63"/>
      <c r="JTN119" s="63"/>
      <c r="JTO119" s="63"/>
      <c r="JTP119" s="63"/>
      <c r="JTQ119" s="63"/>
      <c r="JTR119" s="63"/>
      <c r="JTS119" s="63"/>
      <c r="JTT119" s="63"/>
      <c r="JTU119" s="63"/>
      <c r="JTV119" s="63"/>
      <c r="JTW119" s="63"/>
      <c r="JTX119" s="63"/>
      <c r="JTY119" s="63"/>
      <c r="JTZ119" s="63"/>
      <c r="JUA119" s="63"/>
      <c r="JUB119" s="63"/>
      <c r="JUC119" s="63"/>
      <c r="JUD119" s="63"/>
      <c r="JUE119" s="63"/>
      <c r="JUF119" s="63"/>
      <c r="JUG119" s="63"/>
      <c r="JUH119" s="63"/>
      <c r="JUI119" s="63"/>
      <c r="JUJ119" s="63"/>
      <c r="JUK119" s="63"/>
      <c r="JUL119" s="63"/>
      <c r="JUM119" s="63"/>
      <c r="JUN119" s="63"/>
      <c r="JUO119" s="63"/>
      <c r="JUP119" s="63"/>
      <c r="JUQ119" s="63"/>
      <c r="JUR119" s="63"/>
      <c r="JUS119" s="63"/>
      <c r="JUT119" s="63"/>
      <c r="JUU119" s="63"/>
      <c r="JUV119" s="63"/>
      <c r="JUW119" s="63"/>
      <c r="JUX119" s="63"/>
      <c r="JUY119" s="63"/>
      <c r="JUZ119" s="63"/>
      <c r="JVA119" s="63"/>
      <c r="JVB119" s="63"/>
      <c r="JVC119" s="63"/>
      <c r="JVD119" s="63"/>
      <c r="JVE119" s="63"/>
      <c r="JVF119" s="63"/>
      <c r="JVG119" s="63"/>
      <c r="JVH119" s="63"/>
      <c r="JVI119" s="63"/>
      <c r="JVJ119" s="63"/>
      <c r="JVK119" s="63"/>
      <c r="JVL119" s="63"/>
      <c r="JVM119" s="63"/>
      <c r="JVN119" s="63"/>
      <c r="JVO119" s="63"/>
      <c r="JVP119" s="63"/>
      <c r="JVQ119" s="63"/>
      <c r="JVR119" s="63"/>
      <c r="JVS119" s="63"/>
      <c r="JVT119" s="63"/>
      <c r="JVU119" s="63"/>
      <c r="JVV119" s="63"/>
      <c r="JVW119" s="63"/>
      <c r="JVX119" s="63"/>
      <c r="JVY119" s="63"/>
      <c r="JVZ119" s="63"/>
      <c r="JWA119" s="63"/>
      <c r="JWB119" s="63"/>
      <c r="JWC119" s="63"/>
      <c r="JWD119" s="63"/>
      <c r="JWE119" s="63"/>
      <c r="JWF119" s="63"/>
      <c r="JWG119" s="63"/>
      <c r="JWH119" s="63"/>
      <c r="JWI119" s="63"/>
      <c r="JWJ119" s="63"/>
      <c r="JWK119" s="63"/>
      <c r="JWL119" s="63"/>
      <c r="JWM119" s="63"/>
      <c r="JWN119" s="63"/>
      <c r="JWO119" s="63"/>
      <c r="JWP119" s="63"/>
      <c r="JWQ119" s="63"/>
      <c r="JWR119" s="63"/>
      <c r="JWS119" s="63"/>
      <c r="JWT119" s="63"/>
      <c r="JWU119" s="63"/>
      <c r="JWV119" s="63"/>
      <c r="JWW119" s="63"/>
      <c r="JWX119" s="63"/>
      <c r="JWY119" s="63"/>
      <c r="JWZ119" s="63"/>
      <c r="JXA119" s="63"/>
      <c r="JXB119" s="63"/>
      <c r="JXC119" s="63"/>
      <c r="JXD119" s="63"/>
      <c r="JXE119" s="63"/>
      <c r="JXF119" s="63"/>
      <c r="JXG119" s="63"/>
      <c r="JXH119" s="63"/>
      <c r="JXI119" s="63"/>
      <c r="JXJ119" s="63"/>
      <c r="JXK119" s="63"/>
      <c r="JXL119" s="63"/>
      <c r="JXM119" s="63"/>
      <c r="JXN119" s="63"/>
      <c r="JXO119" s="63"/>
      <c r="JXP119" s="63"/>
      <c r="JXQ119" s="63"/>
      <c r="JXR119" s="63"/>
      <c r="JXS119" s="63"/>
      <c r="JXT119" s="63"/>
      <c r="JXU119" s="63"/>
      <c r="JXV119" s="63"/>
      <c r="JXW119" s="63"/>
      <c r="JXX119" s="63"/>
      <c r="JXY119" s="63"/>
      <c r="JXZ119" s="63"/>
      <c r="JYA119" s="63"/>
      <c r="JYB119" s="63"/>
      <c r="JYC119" s="63"/>
      <c r="JYD119" s="63"/>
      <c r="JYE119" s="63"/>
      <c r="JYF119" s="63"/>
      <c r="JYG119" s="63"/>
      <c r="JYH119" s="63"/>
      <c r="JYI119" s="63"/>
      <c r="JYJ119" s="63"/>
      <c r="JYK119" s="63"/>
      <c r="JYL119" s="63"/>
      <c r="JYM119" s="63"/>
      <c r="JYN119" s="63"/>
      <c r="JYO119" s="63"/>
      <c r="JYP119" s="63"/>
      <c r="JYQ119" s="63"/>
      <c r="JYR119" s="63"/>
      <c r="JYS119" s="63"/>
      <c r="JYT119" s="63"/>
      <c r="JYU119" s="63"/>
      <c r="JYV119" s="63"/>
      <c r="JYW119" s="63"/>
      <c r="JYX119" s="63"/>
      <c r="JYY119" s="63"/>
      <c r="JYZ119" s="63"/>
      <c r="JZA119" s="63"/>
      <c r="JZB119" s="63"/>
      <c r="JZC119" s="63"/>
      <c r="JZD119" s="63"/>
      <c r="JZE119" s="63"/>
      <c r="JZF119" s="63"/>
      <c r="JZG119" s="63"/>
      <c r="JZH119" s="63"/>
      <c r="JZI119" s="63"/>
      <c r="JZJ119" s="63"/>
      <c r="JZK119" s="63"/>
      <c r="JZL119" s="63"/>
      <c r="JZM119" s="63"/>
      <c r="JZN119" s="63"/>
      <c r="JZO119" s="63"/>
      <c r="JZP119" s="63"/>
      <c r="JZQ119" s="63"/>
      <c r="JZR119" s="63"/>
      <c r="JZS119" s="63"/>
      <c r="JZT119" s="63"/>
      <c r="JZU119" s="63"/>
      <c r="JZV119" s="63"/>
      <c r="JZW119" s="63"/>
      <c r="JZX119" s="63"/>
      <c r="JZY119" s="63"/>
      <c r="JZZ119" s="63"/>
      <c r="KAA119" s="63"/>
      <c r="KAB119" s="63"/>
      <c r="KAC119" s="63"/>
      <c r="KAD119" s="63"/>
      <c r="KAE119" s="63"/>
      <c r="KAF119" s="63"/>
      <c r="KAG119" s="63"/>
      <c r="KAH119" s="63"/>
      <c r="KAI119" s="63"/>
      <c r="KAJ119" s="63"/>
      <c r="KAK119" s="63"/>
      <c r="KAL119" s="63"/>
      <c r="KAM119" s="63"/>
      <c r="KAN119" s="63"/>
      <c r="KAO119" s="63"/>
      <c r="KAP119" s="63"/>
      <c r="KAQ119" s="63"/>
      <c r="KAR119" s="63"/>
      <c r="KAS119" s="63"/>
      <c r="KAT119" s="63"/>
      <c r="KAU119" s="63"/>
      <c r="KAV119" s="63"/>
      <c r="KAW119" s="63"/>
      <c r="KAX119" s="63"/>
      <c r="KAY119" s="63"/>
      <c r="KAZ119" s="63"/>
      <c r="KBA119" s="63"/>
      <c r="KBB119" s="63"/>
      <c r="KBC119" s="63"/>
      <c r="KBD119" s="63"/>
      <c r="KBE119" s="63"/>
      <c r="KBF119" s="63"/>
      <c r="KBG119" s="63"/>
      <c r="KBH119" s="63"/>
      <c r="KBI119" s="63"/>
      <c r="KBJ119" s="63"/>
      <c r="KBK119" s="63"/>
      <c r="KBL119" s="63"/>
      <c r="KBM119" s="63"/>
      <c r="KBN119" s="63"/>
      <c r="KBO119" s="63"/>
      <c r="KBP119" s="63"/>
      <c r="KBQ119" s="63"/>
      <c r="KBR119" s="63"/>
      <c r="KBS119" s="63"/>
      <c r="KBT119" s="63"/>
      <c r="KBU119" s="63"/>
      <c r="KBV119" s="63"/>
      <c r="KBW119" s="63"/>
      <c r="KBX119" s="63"/>
      <c r="KBY119" s="63"/>
      <c r="KBZ119" s="63"/>
      <c r="KCA119" s="63"/>
      <c r="KCB119" s="63"/>
      <c r="KCC119" s="63"/>
      <c r="KCD119" s="63"/>
      <c r="KCE119" s="63"/>
      <c r="KCF119" s="63"/>
      <c r="KCG119" s="63"/>
      <c r="KCH119" s="63"/>
      <c r="KCI119" s="63"/>
      <c r="KCJ119" s="63"/>
      <c r="KCK119" s="63"/>
      <c r="KCL119" s="63"/>
      <c r="KCM119" s="63"/>
      <c r="KCN119" s="63"/>
      <c r="KCO119" s="63"/>
      <c r="KCP119" s="63"/>
      <c r="KCQ119" s="63"/>
      <c r="KCR119" s="63"/>
      <c r="KCS119" s="63"/>
      <c r="KCT119" s="63"/>
      <c r="KCU119" s="63"/>
      <c r="KCV119" s="63"/>
      <c r="KCW119" s="63"/>
      <c r="KCX119" s="63"/>
      <c r="KCY119" s="63"/>
      <c r="KCZ119" s="63"/>
      <c r="KDA119" s="63"/>
      <c r="KDB119" s="63"/>
      <c r="KDC119" s="63"/>
      <c r="KDD119" s="63"/>
      <c r="KDE119" s="63"/>
      <c r="KDF119" s="63"/>
      <c r="KDG119" s="63"/>
      <c r="KDH119" s="63"/>
      <c r="KDI119" s="63"/>
      <c r="KDJ119" s="63"/>
      <c r="KDK119" s="63"/>
      <c r="KDL119" s="63"/>
      <c r="KDM119" s="63"/>
      <c r="KDN119" s="63"/>
      <c r="KDO119" s="63"/>
      <c r="KDP119" s="63"/>
      <c r="KDQ119" s="63"/>
      <c r="KDR119" s="63"/>
      <c r="KDS119" s="63"/>
      <c r="KDT119" s="63"/>
      <c r="KDU119" s="63"/>
      <c r="KDV119" s="63"/>
      <c r="KDW119" s="63"/>
      <c r="KDX119" s="63"/>
      <c r="KDY119" s="63"/>
      <c r="KDZ119" s="63"/>
      <c r="KEA119" s="63"/>
      <c r="KEB119" s="63"/>
      <c r="KEC119" s="63"/>
      <c r="KED119" s="63"/>
      <c r="KEE119" s="63"/>
      <c r="KEF119" s="63"/>
      <c r="KEG119" s="63"/>
      <c r="KEH119" s="63"/>
      <c r="KEI119" s="63"/>
      <c r="KEJ119" s="63"/>
      <c r="KEK119" s="63"/>
      <c r="KEL119" s="63"/>
      <c r="KEM119" s="63"/>
      <c r="KEN119" s="63"/>
      <c r="KEO119" s="63"/>
      <c r="KEP119" s="63"/>
      <c r="KEQ119" s="63"/>
      <c r="KER119" s="63"/>
      <c r="KES119" s="63"/>
      <c r="KET119" s="63"/>
      <c r="KEU119" s="63"/>
      <c r="KEV119" s="63"/>
      <c r="KEW119" s="63"/>
      <c r="KEX119" s="63"/>
      <c r="KEY119" s="63"/>
      <c r="KEZ119" s="63"/>
      <c r="KFA119" s="63"/>
      <c r="KFB119" s="63"/>
      <c r="KFC119" s="63"/>
      <c r="KFD119" s="63"/>
      <c r="KFE119" s="63"/>
      <c r="KFF119" s="63"/>
      <c r="KFG119" s="63"/>
      <c r="KFH119" s="63"/>
      <c r="KFI119" s="63"/>
      <c r="KFJ119" s="63"/>
      <c r="KFK119" s="63"/>
      <c r="KFL119" s="63"/>
      <c r="KFM119" s="63"/>
      <c r="KFN119" s="63"/>
      <c r="KFO119" s="63"/>
      <c r="KFP119" s="63"/>
      <c r="KFQ119" s="63"/>
      <c r="KFR119" s="63"/>
      <c r="KFS119" s="63"/>
      <c r="KFT119" s="63"/>
      <c r="KFU119" s="63"/>
      <c r="KFV119" s="63"/>
      <c r="KFW119" s="63"/>
      <c r="KFX119" s="63"/>
      <c r="KFY119" s="63"/>
      <c r="KFZ119" s="63"/>
      <c r="KGA119" s="63"/>
      <c r="KGB119" s="63"/>
      <c r="KGC119" s="63"/>
      <c r="KGD119" s="63"/>
      <c r="KGE119" s="63"/>
      <c r="KGF119" s="63"/>
      <c r="KGG119" s="63"/>
      <c r="KGH119" s="63"/>
      <c r="KGI119" s="63"/>
      <c r="KGJ119" s="63"/>
      <c r="KGK119" s="63"/>
      <c r="KGL119" s="63"/>
      <c r="KGM119" s="63"/>
      <c r="KGN119" s="63"/>
      <c r="KGO119" s="63"/>
      <c r="KGP119" s="63"/>
      <c r="KGQ119" s="63"/>
      <c r="KGR119" s="63"/>
      <c r="KGS119" s="63"/>
      <c r="KGT119" s="63"/>
      <c r="KGU119" s="63"/>
      <c r="KGV119" s="63"/>
      <c r="KGW119" s="63"/>
      <c r="KGX119" s="63"/>
      <c r="KGY119" s="63"/>
      <c r="KGZ119" s="63"/>
      <c r="KHA119" s="63"/>
      <c r="KHB119" s="63"/>
      <c r="KHC119" s="63"/>
      <c r="KHD119" s="63"/>
      <c r="KHE119" s="63"/>
      <c r="KHF119" s="63"/>
      <c r="KHG119" s="63"/>
      <c r="KHH119" s="63"/>
      <c r="KHI119" s="63"/>
      <c r="KHJ119" s="63"/>
      <c r="KHK119" s="63"/>
      <c r="KHL119" s="63"/>
      <c r="KHM119" s="63"/>
      <c r="KHN119" s="63"/>
      <c r="KHO119" s="63"/>
      <c r="KHP119" s="63"/>
      <c r="KHQ119" s="63"/>
      <c r="KHR119" s="63"/>
      <c r="KHS119" s="63"/>
      <c r="KHT119" s="63"/>
      <c r="KHU119" s="63"/>
      <c r="KHV119" s="63"/>
      <c r="KHW119" s="63"/>
      <c r="KHX119" s="63"/>
      <c r="KHY119" s="63"/>
      <c r="KHZ119" s="63"/>
      <c r="KIA119" s="63"/>
      <c r="KIB119" s="63"/>
      <c r="KIC119" s="63"/>
      <c r="KID119" s="63"/>
      <c r="KIE119" s="63"/>
      <c r="KIF119" s="63"/>
      <c r="KIG119" s="63"/>
      <c r="KIH119" s="63"/>
      <c r="KII119" s="63"/>
      <c r="KIJ119" s="63"/>
      <c r="KIK119" s="63"/>
      <c r="KIL119" s="63"/>
      <c r="KIM119" s="63"/>
      <c r="KIN119" s="63"/>
      <c r="KIO119" s="63"/>
      <c r="KIP119" s="63"/>
      <c r="KIQ119" s="63"/>
      <c r="KIR119" s="63"/>
      <c r="KIS119" s="63"/>
      <c r="KIT119" s="63"/>
      <c r="KIU119" s="63"/>
      <c r="KIV119" s="63"/>
      <c r="KIW119" s="63"/>
      <c r="KIX119" s="63"/>
      <c r="KIY119" s="63"/>
      <c r="KIZ119" s="63"/>
      <c r="KJA119" s="63"/>
      <c r="KJB119" s="63"/>
      <c r="KJC119" s="63"/>
      <c r="KJD119" s="63"/>
      <c r="KJE119" s="63"/>
      <c r="KJF119" s="63"/>
      <c r="KJG119" s="63"/>
      <c r="KJH119" s="63"/>
      <c r="KJI119" s="63"/>
      <c r="KJJ119" s="63"/>
      <c r="KJK119" s="63"/>
      <c r="KJL119" s="63"/>
      <c r="KJM119" s="63"/>
      <c r="KJN119" s="63"/>
      <c r="KJO119" s="63"/>
      <c r="KJP119" s="63"/>
      <c r="KJQ119" s="63"/>
      <c r="KJR119" s="63"/>
      <c r="KJS119" s="63"/>
      <c r="KJT119" s="63"/>
      <c r="KJU119" s="63"/>
      <c r="KJV119" s="63"/>
      <c r="KJW119" s="63"/>
      <c r="KJX119" s="63"/>
      <c r="KJY119" s="63"/>
      <c r="KJZ119" s="63"/>
      <c r="KKA119" s="63"/>
      <c r="KKB119" s="63"/>
      <c r="KKC119" s="63"/>
      <c r="KKD119" s="63"/>
      <c r="KKE119" s="63"/>
      <c r="KKF119" s="63"/>
      <c r="KKG119" s="63"/>
      <c r="KKH119" s="63"/>
      <c r="KKI119" s="63"/>
      <c r="KKJ119" s="63"/>
      <c r="KKK119" s="63"/>
      <c r="KKL119" s="63"/>
      <c r="KKM119" s="63"/>
      <c r="KKN119" s="63"/>
      <c r="KKO119" s="63"/>
      <c r="KKP119" s="63"/>
      <c r="KKQ119" s="63"/>
      <c r="KKR119" s="63"/>
      <c r="KKS119" s="63"/>
      <c r="KKT119" s="63"/>
      <c r="KKU119" s="63"/>
      <c r="KKV119" s="63"/>
      <c r="KKW119" s="63"/>
      <c r="KKX119" s="63"/>
      <c r="KKY119" s="63"/>
      <c r="KKZ119" s="63"/>
      <c r="KLA119" s="63"/>
      <c r="KLB119" s="63"/>
      <c r="KLC119" s="63"/>
      <c r="KLD119" s="63"/>
      <c r="KLE119" s="63"/>
      <c r="KLF119" s="63"/>
      <c r="KLG119" s="63"/>
      <c r="KLH119" s="63"/>
      <c r="KLI119" s="63"/>
      <c r="KLJ119" s="63"/>
      <c r="KLK119" s="63"/>
      <c r="KLL119" s="63"/>
      <c r="KLM119" s="63"/>
      <c r="KLN119" s="63"/>
      <c r="KLO119" s="63"/>
      <c r="KLP119" s="63"/>
      <c r="KLQ119" s="63"/>
      <c r="KLR119" s="63"/>
      <c r="KLS119" s="63"/>
      <c r="KLT119" s="63"/>
      <c r="KLU119" s="63"/>
      <c r="KLV119" s="63"/>
      <c r="KLW119" s="63"/>
      <c r="KLX119" s="63"/>
      <c r="KLY119" s="63"/>
      <c r="KLZ119" s="63"/>
      <c r="KMA119" s="63"/>
      <c r="KMB119" s="63"/>
      <c r="KMC119" s="63"/>
      <c r="KMD119" s="63"/>
      <c r="KME119" s="63"/>
      <c r="KMF119" s="63"/>
      <c r="KMG119" s="63"/>
      <c r="KMH119" s="63"/>
      <c r="KMI119" s="63"/>
      <c r="KMJ119" s="63"/>
      <c r="KMK119" s="63"/>
      <c r="KML119" s="63"/>
      <c r="KMM119" s="63"/>
      <c r="KMN119" s="63"/>
      <c r="KMO119" s="63"/>
      <c r="KMP119" s="63"/>
      <c r="KMQ119" s="63"/>
      <c r="KMR119" s="63"/>
      <c r="KMS119" s="63"/>
      <c r="KMT119" s="63"/>
      <c r="KMU119" s="63"/>
      <c r="KMV119" s="63"/>
      <c r="KMW119" s="63"/>
      <c r="KMX119" s="63"/>
      <c r="KMY119" s="63"/>
      <c r="KMZ119" s="63"/>
      <c r="KNA119" s="63"/>
      <c r="KNB119" s="63"/>
      <c r="KNC119" s="63"/>
      <c r="KND119" s="63"/>
      <c r="KNE119" s="63"/>
      <c r="KNF119" s="63"/>
      <c r="KNG119" s="63"/>
      <c r="KNH119" s="63"/>
      <c r="KNI119" s="63"/>
      <c r="KNJ119" s="63"/>
      <c r="KNK119" s="63"/>
      <c r="KNL119" s="63"/>
      <c r="KNM119" s="63"/>
      <c r="KNN119" s="63"/>
      <c r="KNO119" s="63"/>
      <c r="KNP119" s="63"/>
      <c r="KNQ119" s="63"/>
      <c r="KNR119" s="63"/>
      <c r="KNS119" s="63"/>
      <c r="KNT119" s="63"/>
      <c r="KNU119" s="63"/>
      <c r="KNV119" s="63"/>
      <c r="KNW119" s="63"/>
      <c r="KNX119" s="63"/>
      <c r="KNY119" s="63"/>
      <c r="KNZ119" s="63"/>
      <c r="KOA119" s="63"/>
      <c r="KOB119" s="63"/>
      <c r="KOC119" s="63"/>
      <c r="KOD119" s="63"/>
      <c r="KOE119" s="63"/>
      <c r="KOF119" s="63"/>
      <c r="KOG119" s="63"/>
      <c r="KOH119" s="63"/>
      <c r="KOI119" s="63"/>
      <c r="KOJ119" s="63"/>
      <c r="KOK119" s="63"/>
      <c r="KOL119" s="63"/>
      <c r="KOM119" s="63"/>
      <c r="KON119" s="63"/>
      <c r="KOO119" s="63"/>
      <c r="KOP119" s="63"/>
      <c r="KOQ119" s="63"/>
      <c r="KOR119" s="63"/>
      <c r="KOS119" s="63"/>
      <c r="KOT119" s="63"/>
      <c r="KOU119" s="63"/>
      <c r="KOV119" s="63"/>
      <c r="KOW119" s="63"/>
      <c r="KOX119" s="63"/>
      <c r="KOY119" s="63"/>
      <c r="KOZ119" s="63"/>
      <c r="KPA119" s="63"/>
      <c r="KPB119" s="63"/>
      <c r="KPC119" s="63"/>
      <c r="KPD119" s="63"/>
      <c r="KPE119" s="63"/>
      <c r="KPF119" s="63"/>
      <c r="KPG119" s="63"/>
      <c r="KPH119" s="63"/>
      <c r="KPI119" s="63"/>
      <c r="KPJ119" s="63"/>
      <c r="KPK119" s="63"/>
      <c r="KPL119" s="63"/>
      <c r="KPM119" s="63"/>
      <c r="KPN119" s="63"/>
      <c r="KPO119" s="63"/>
      <c r="KPP119" s="63"/>
      <c r="KPQ119" s="63"/>
      <c r="KPR119" s="63"/>
      <c r="KPS119" s="63"/>
      <c r="KPT119" s="63"/>
      <c r="KPU119" s="63"/>
      <c r="KPV119" s="63"/>
      <c r="KPW119" s="63"/>
      <c r="KPX119" s="63"/>
      <c r="KPY119" s="63"/>
      <c r="KPZ119" s="63"/>
      <c r="KQA119" s="63"/>
      <c r="KQB119" s="63"/>
      <c r="KQC119" s="63"/>
      <c r="KQD119" s="63"/>
      <c r="KQE119" s="63"/>
      <c r="KQF119" s="63"/>
      <c r="KQG119" s="63"/>
      <c r="KQH119" s="63"/>
      <c r="KQI119" s="63"/>
      <c r="KQJ119" s="63"/>
      <c r="KQK119" s="63"/>
      <c r="KQL119" s="63"/>
      <c r="KQM119" s="63"/>
      <c r="KQN119" s="63"/>
      <c r="KQO119" s="63"/>
      <c r="KQP119" s="63"/>
      <c r="KQQ119" s="63"/>
      <c r="KQR119" s="63"/>
      <c r="KQS119" s="63"/>
      <c r="KQT119" s="63"/>
      <c r="KQU119" s="63"/>
      <c r="KQV119" s="63"/>
      <c r="KQW119" s="63"/>
      <c r="KQX119" s="63"/>
      <c r="KQY119" s="63"/>
      <c r="KQZ119" s="63"/>
      <c r="KRA119" s="63"/>
      <c r="KRB119" s="63"/>
      <c r="KRC119" s="63"/>
      <c r="KRD119" s="63"/>
      <c r="KRE119" s="63"/>
      <c r="KRF119" s="63"/>
      <c r="KRG119" s="63"/>
      <c r="KRH119" s="63"/>
      <c r="KRI119" s="63"/>
      <c r="KRJ119" s="63"/>
      <c r="KRK119" s="63"/>
      <c r="KRL119" s="63"/>
      <c r="KRM119" s="63"/>
      <c r="KRN119" s="63"/>
      <c r="KRO119" s="63"/>
      <c r="KRP119" s="63"/>
      <c r="KRQ119" s="63"/>
      <c r="KRR119" s="63"/>
      <c r="KRS119" s="63"/>
      <c r="KRT119" s="63"/>
      <c r="KRU119" s="63"/>
      <c r="KRV119" s="63"/>
      <c r="KRW119" s="63"/>
      <c r="KRX119" s="63"/>
      <c r="KRY119" s="63"/>
      <c r="KRZ119" s="63"/>
      <c r="KSA119" s="63"/>
      <c r="KSB119" s="63"/>
      <c r="KSC119" s="63"/>
      <c r="KSD119" s="63"/>
      <c r="KSE119" s="63"/>
      <c r="KSF119" s="63"/>
      <c r="KSG119" s="63"/>
      <c r="KSH119" s="63"/>
      <c r="KSI119" s="63"/>
      <c r="KSJ119" s="63"/>
      <c r="KSK119" s="63"/>
      <c r="KSL119" s="63"/>
      <c r="KSM119" s="63"/>
      <c r="KSN119" s="63"/>
      <c r="KSO119" s="63"/>
      <c r="KSP119" s="63"/>
      <c r="KSQ119" s="63"/>
      <c r="KSR119" s="63"/>
      <c r="KSS119" s="63"/>
      <c r="KST119" s="63"/>
      <c r="KSU119" s="63"/>
      <c r="KSV119" s="63"/>
      <c r="KSW119" s="63"/>
      <c r="KSX119" s="63"/>
      <c r="KSY119" s="63"/>
      <c r="KSZ119" s="63"/>
      <c r="KTA119" s="63"/>
      <c r="KTB119" s="63"/>
      <c r="KTC119" s="63"/>
      <c r="KTD119" s="63"/>
      <c r="KTE119" s="63"/>
      <c r="KTF119" s="63"/>
      <c r="KTG119" s="63"/>
      <c r="KTH119" s="63"/>
      <c r="KTI119" s="63"/>
      <c r="KTJ119" s="63"/>
      <c r="KTK119" s="63"/>
      <c r="KTL119" s="63"/>
      <c r="KTM119" s="63"/>
      <c r="KTN119" s="63"/>
      <c r="KTO119" s="63"/>
      <c r="KTP119" s="63"/>
      <c r="KTQ119" s="63"/>
      <c r="KTR119" s="63"/>
      <c r="KTS119" s="63"/>
      <c r="KTT119" s="63"/>
      <c r="KTU119" s="63"/>
      <c r="KTV119" s="63"/>
      <c r="KTW119" s="63"/>
      <c r="KTX119" s="63"/>
      <c r="KTY119" s="63"/>
      <c r="KTZ119" s="63"/>
      <c r="KUA119" s="63"/>
      <c r="KUB119" s="63"/>
      <c r="KUC119" s="63"/>
      <c r="KUD119" s="63"/>
      <c r="KUE119" s="63"/>
      <c r="KUF119" s="63"/>
      <c r="KUG119" s="63"/>
      <c r="KUH119" s="63"/>
      <c r="KUI119" s="63"/>
      <c r="KUJ119" s="63"/>
      <c r="KUK119" s="63"/>
      <c r="KUL119" s="63"/>
      <c r="KUM119" s="63"/>
      <c r="KUN119" s="63"/>
      <c r="KUO119" s="63"/>
      <c r="KUP119" s="63"/>
      <c r="KUQ119" s="63"/>
      <c r="KUR119" s="63"/>
      <c r="KUS119" s="63"/>
      <c r="KUT119" s="63"/>
      <c r="KUU119" s="63"/>
      <c r="KUV119" s="63"/>
      <c r="KUW119" s="63"/>
      <c r="KUX119" s="63"/>
      <c r="KUY119" s="63"/>
      <c r="KUZ119" s="63"/>
      <c r="KVA119" s="63"/>
      <c r="KVB119" s="63"/>
      <c r="KVC119" s="63"/>
      <c r="KVD119" s="63"/>
      <c r="KVE119" s="63"/>
      <c r="KVF119" s="63"/>
      <c r="KVG119" s="63"/>
      <c r="KVH119" s="63"/>
      <c r="KVI119" s="63"/>
      <c r="KVJ119" s="63"/>
      <c r="KVK119" s="63"/>
      <c r="KVL119" s="63"/>
      <c r="KVM119" s="63"/>
      <c r="KVN119" s="63"/>
      <c r="KVO119" s="63"/>
      <c r="KVP119" s="63"/>
      <c r="KVQ119" s="63"/>
      <c r="KVR119" s="63"/>
      <c r="KVS119" s="63"/>
      <c r="KVT119" s="63"/>
      <c r="KVU119" s="63"/>
      <c r="KVV119" s="63"/>
      <c r="KVW119" s="63"/>
      <c r="KVX119" s="63"/>
      <c r="KVY119" s="63"/>
      <c r="KVZ119" s="63"/>
      <c r="KWA119" s="63"/>
      <c r="KWB119" s="63"/>
      <c r="KWC119" s="63"/>
      <c r="KWD119" s="63"/>
      <c r="KWE119" s="63"/>
      <c r="KWF119" s="63"/>
      <c r="KWG119" s="63"/>
      <c r="KWH119" s="63"/>
      <c r="KWI119" s="63"/>
      <c r="KWJ119" s="63"/>
      <c r="KWK119" s="63"/>
      <c r="KWL119" s="63"/>
      <c r="KWM119" s="63"/>
      <c r="KWN119" s="63"/>
      <c r="KWO119" s="63"/>
      <c r="KWP119" s="63"/>
      <c r="KWQ119" s="63"/>
      <c r="KWR119" s="63"/>
      <c r="KWS119" s="63"/>
      <c r="KWT119" s="63"/>
      <c r="KWU119" s="63"/>
      <c r="KWV119" s="63"/>
      <c r="KWW119" s="63"/>
      <c r="KWX119" s="63"/>
      <c r="KWY119" s="63"/>
      <c r="KWZ119" s="63"/>
      <c r="KXA119" s="63"/>
      <c r="KXB119" s="63"/>
      <c r="KXC119" s="63"/>
      <c r="KXD119" s="63"/>
      <c r="KXE119" s="63"/>
      <c r="KXF119" s="63"/>
      <c r="KXG119" s="63"/>
      <c r="KXH119" s="63"/>
      <c r="KXI119" s="63"/>
      <c r="KXJ119" s="63"/>
      <c r="KXK119" s="63"/>
      <c r="KXL119" s="63"/>
      <c r="KXM119" s="63"/>
      <c r="KXN119" s="63"/>
      <c r="KXO119" s="63"/>
      <c r="KXP119" s="63"/>
      <c r="KXQ119" s="63"/>
      <c r="KXR119" s="63"/>
      <c r="KXS119" s="63"/>
      <c r="KXT119" s="63"/>
      <c r="KXU119" s="63"/>
      <c r="KXV119" s="63"/>
      <c r="KXW119" s="63"/>
      <c r="KXX119" s="63"/>
      <c r="KXY119" s="63"/>
      <c r="KXZ119" s="63"/>
      <c r="KYA119" s="63"/>
      <c r="KYB119" s="63"/>
      <c r="KYC119" s="63"/>
      <c r="KYD119" s="63"/>
      <c r="KYE119" s="63"/>
      <c r="KYF119" s="63"/>
      <c r="KYG119" s="63"/>
      <c r="KYH119" s="63"/>
      <c r="KYI119" s="63"/>
      <c r="KYJ119" s="63"/>
      <c r="KYK119" s="63"/>
      <c r="KYL119" s="63"/>
      <c r="KYM119" s="63"/>
      <c r="KYN119" s="63"/>
      <c r="KYO119" s="63"/>
      <c r="KYP119" s="63"/>
      <c r="KYQ119" s="63"/>
      <c r="KYR119" s="63"/>
      <c r="KYS119" s="63"/>
      <c r="KYT119" s="63"/>
      <c r="KYU119" s="63"/>
      <c r="KYV119" s="63"/>
      <c r="KYW119" s="63"/>
      <c r="KYX119" s="63"/>
      <c r="KYY119" s="63"/>
      <c r="KYZ119" s="63"/>
      <c r="KZA119" s="63"/>
      <c r="KZB119" s="63"/>
      <c r="KZC119" s="63"/>
      <c r="KZD119" s="63"/>
      <c r="KZE119" s="63"/>
      <c r="KZF119" s="63"/>
      <c r="KZG119" s="63"/>
      <c r="KZH119" s="63"/>
      <c r="KZI119" s="63"/>
      <c r="KZJ119" s="63"/>
      <c r="KZK119" s="63"/>
      <c r="KZL119" s="63"/>
      <c r="KZM119" s="63"/>
      <c r="KZN119" s="63"/>
      <c r="KZO119" s="63"/>
      <c r="KZP119" s="63"/>
      <c r="KZQ119" s="63"/>
      <c r="KZR119" s="63"/>
      <c r="KZS119" s="63"/>
      <c r="KZT119" s="63"/>
      <c r="KZU119" s="63"/>
      <c r="KZV119" s="63"/>
      <c r="KZW119" s="63"/>
      <c r="KZX119" s="63"/>
      <c r="KZY119" s="63"/>
      <c r="KZZ119" s="63"/>
      <c r="LAA119" s="63"/>
      <c r="LAB119" s="63"/>
      <c r="LAC119" s="63"/>
      <c r="LAD119" s="63"/>
      <c r="LAE119" s="63"/>
      <c r="LAF119" s="63"/>
      <c r="LAG119" s="63"/>
      <c r="LAH119" s="63"/>
      <c r="LAI119" s="63"/>
      <c r="LAJ119" s="63"/>
      <c r="LAK119" s="63"/>
      <c r="LAL119" s="63"/>
      <c r="LAM119" s="63"/>
      <c r="LAN119" s="63"/>
      <c r="LAO119" s="63"/>
      <c r="LAP119" s="63"/>
      <c r="LAQ119" s="63"/>
      <c r="LAR119" s="63"/>
      <c r="LAS119" s="63"/>
      <c r="LAT119" s="63"/>
      <c r="LAU119" s="63"/>
      <c r="LAV119" s="63"/>
      <c r="LAW119" s="63"/>
      <c r="LAX119" s="63"/>
      <c r="LAY119" s="63"/>
      <c r="LAZ119" s="63"/>
      <c r="LBA119" s="63"/>
      <c r="LBB119" s="63"/>
      <c r="LBC119" s="63"/>
      <c r="LBD119" s="63"/>
      <c r="LBE119" s="63"/>
      <c r="LBF119" s="63"/>
      <c r="LBG119" s="63"/>
      <c r="LBH119" s="63"/>
      <c r="LBI119" s="63"/>
      <c r="LBJ119" s="63"/>
      <c r="LBK119" s="63"/>
      <c r="LBL119" s="63"/>
      <c r="LBM119" s="63"/>
      <c r="LBN119" s="63"/>
      <c r="LBO119" s="63"/>
      <c r="LBP119" s="63"/>
      <c r="LBQ119" s="63"/>
      <c r="LBR119" s="63"/>
      <c r="LBS119" s="63"/>
      <c r="LBT119" s="63"/>
      <c r="LBU119" s="63"/>
      <c r="LBV119" s="63"/>
      <c r="LBW119" s="63"/>
      <c r="LBX119" s="63"/>
      <c r="LBY119" s="63"/>
      <c r="LBZ119" s="63"/>
      <c r="LCA119" s="63"/>
      <c r="LCB119" s="63"/>
      <c r="LCC119" s="63"/>
      <c r="LCD119" s="63"/>
      <c r="LCE119" s="63"/>
      <c r="LCF119" s="63"/>
      <c r="LCG119" s="63"/>
      <c r="LCH119" s="63"/>
      <c r="LCI119" s="63"/>
      <c r="LCJ119" s="63"/>
      <c r="LCK119" s="63"/>
      <c r="LCL119" s="63"/>
      <c r="LCM119" s="63"/>
      <c r="LCN119" s="63"/>
      <c r="LCO119" s="63"/>
      <c r="LCP119" s="63"/>
      <c r="LCQ119" s="63"/>
      <c r="LCR119" s="63"/>
      <c r="LCS119" s="63"/>
      <c r="LCT119" s="63"/>
      <c r="LCU119" s="63"/>
      <c r="LCV119" s="63"/>
      <c r="LCW119" s="63"/>
      <c r="LCX119" s="63"/>
      <c r="LCY119" s="63"/>
      <c r="LCZ119" s="63"/>
      <c r="LDA119" s="63"/>
      <c r="LDB119" s="63"/>
      <c r="LDC119" s="63"/>
      <c r="LDD119" s="63"/>
      <c r="LDE119" s="63"/>
      <c r="LDF119" s="63"/>
      <c r="LDG119" s="63"/>
      <c r="LDH119" s="63"/>
      <c r="LDI119" s="63"/>
      <c r="LDJ119" s="63"/>
      <c r="LDK119" s="63"/>
      <c r="LDL119" s="63"/>
      <c r="LDM119" s="63"/>
      <c r="LDN119" s="63"/>
      <c r="LDO119" s="63"/>
      <c r="LDP119" s="63"/>
      <c r="LDQ119" s="63"/>
      <c r="LDR119" s="63"/>
      <c r="LDS119" s="63"/>
      <c r="LDT119" s="63"/>
      <c r="LDU119" s="63"/>
      <c r="LDV119" s="63"/>
      <c r="LDW119" s="63"/>
      <c r="LDX119" s="63"/>
      <c r="LDY119" s="63"/>
      <c r="LDZ119" s="63"/>
      <c r="LEA119" s="63"/>
      <c r="LEB119" s="63"/>
      <c r="LEC119" s="63"/>
      <c r="LED119" s="63"/>
      <c r="LEE119" s="63"/>
      <c r="LEF119" s="63"/>
      <c r="LEG119" s="63"/>
      <c r="LEH119" s="63"/>
      <c r="LEI119" s="63"/>
      <c r="LEJ119" s="63"/>
      <c r="LEK119" s="63"/>
      <c r="LEL119" s="63"/>
      <c r="LEM119" s="63"/>
      <c r="LEN119" s="63"/>
      <c r="LEO119" s="63"/>
      <c r="LEP119" s="63"/>
      <c r="LEQ119" s="63"/>
      <c r="LER119" s="63"/>
      <c r="LES119" s="63"/>
      <c r="LET119" s="63"/>
      <c r="LEU119" s="63"/>
      <c r="LEV119" s="63"/>
      <c r="LEW119" s="63"/>
      <c r="LEX119" s="63"/>
      <c r="LEY119" s="63"/>
      <c r="LEZ119" s="63"/>
      <c r="LFA119" s="63"/>
      <c r="LFB119" s="63"/>
      <c r="LFC119" s="63"/>
      <c r="LFD119" s="63"/>
      <c r="LFE119" s="63"/>
      <c r="LFF119" s="63"/>
      <c r="LFG119" s="63"/>
      <c r="LFH119" s="63"/>
      <c r="LFI119" s="63"/>
      <c r="LFJ119" s="63"/>
      <c r="LFK119" s="63"/>
      <c r="LFL119" s="63"/>
      <c r="LFM119" s="63"/>
      <c r="LFN119" s="63"/>
      <c r="LFO119" s="63"/>
      <c r="LFP119" s="63"/>
      <c r="LFQ119" s="63"/>
      <c r="LFR119" s="63"/>
      <c r="LFS119" s="63"/>
      <c r="LFT119" s="63"/>
      <c r="LFU119" s="63"/>
      <c r="LFV119" s="63"/>
      <c r="LFW119" s="63"/>
      <c r="LFX119" s="63"/>
      <c r="LFY119" s="63"/>
      <c r="LFZ119" s="63"/>
      <c r="LGA119" s="63"/>
      <c r="LGB119" s="63"/>
      <c r="LGC119" s="63"/>
      <c r="LGD119" s="63"/>
      <c r="LGE119" s="63"/>
      <c r="LGF119" s="63"/>
      <c r="LGG119" s="63"/>
      <c r="LGH119" s="63"/>
      <c r="LGI119" s="63"/>
      <c r="LGJ119" s="63"/>
      <c r="LGK119" s="63"/>
      <c r="LGL119" s="63"/>
      <c r="LGM119" s="63"/>
      <c r="LGN119" s="63"/>
      <c r="LGO119" s="63"/>
      <c r="LGP119" s="63"/>
      <c r="LGQ119" s="63"/>
      <c r="LGR119" s="63"/>
      <c r="LGS119" s="63"/>
      <c r="LGT119" s="63"/>
      <c r="LGU119" s="63"/>
      <c r="LGV119" s="63"/>
      <c r="LGW119" s="63"/>
      <c r="LGX119" s="63"/>
      <c r="LGY119" s="63"/>
      <c r="LGZ119" s="63"/>
      <c r="LHA119" s="63"/>
      <c r="LHB119" s="63"/>
      <c r="LHC119" s="63"/>
      <c r="LHD119" s="63"/>
      <c r="LHE119" s="63"/>
      <c r="LHF119" s="63"/>
      <c r="LHG119" s="63"/>
      <c r="LHH119" s="63"/>
      <c r="LHI119" s="63"/>
      <c r="LHJ119" s="63"/>
      <c r="LHK119" s="63"/>
      <c r="LHL119" s="63"/>
      <c r="LHM119" s="63"/>
      <c r="LHN119" s="63"/>
      <c r="LHO119" s="63"/>
      <c r="LHP119" s="63"/>
      <c r="LHQ119" s="63"/>
      <c r="LHR119" s="63"/>
      <c r="LHS119" s="63"/>
      <c r="LHT119" s="63"/>
      <c r="LHU119" s="63"/>
      <c r="LHV119" s="63"/>
      <c r="LHW119" s="63"/>
      <c r="LHX119" s="63"/>
      <c r="LHY119" s="63"/>
      <c r="LHZ119" s="63"/>
      <c r="LIA119" s="63"/>
      <c r="LIB119" s="63"/>
      <c r="LIC119" s="63"/>
      <c r="LID119" s="63"/>
      <c r="LIE119" s="63"/>
      <c r="LIF119" s="63"/>
      <c r="LIG119" s="63"/>
      <c r="LIH119" s="63"/>
      <c r="LII119" s="63"/>
      <c r="LIJ119" s="63"/>
      <c r="LIK119" s="63"/>
      <c r="LIL119" s="63"/>
      <c r="LIM119" s="63"/>
      <c r="LIN119" s="63"/>
      <c r="LIO119" s="63"/>
      <c r="LIP119" s="63"/>
      <c r="LIQ119" s="63"/>
      <c r="LIR119" s="63"/>
      <c r="LIS119" s="63"/>
      <c r="LIT119" s="63"/>
      <c r="LIU119" s="63"/>
      <c r="LIV119" s="63"/>
      <c r="LIW119" s="63"/>
      <c r="LIX119" s="63"/>
      <c r="LIY119" s="63"/>
      <c r="LIZ119" s="63"/>
      <c r="LJA119" s="63"/>
      <c r="LJB119" s="63"/>
      <c r="LJC119" s="63"/>
      <c r="LJD119" s="63"/>
      <c r="LJE119" s="63"/>
      <c r="LJF119" s="63"/>
      <c r="LJG119" s="63"/>
      <c r="LJH119" s="63"/>
      <c r="LJI119" s="63"/>
      <c r="LJJ119" s="63"/>
      <c r="LJK119" s="63"/>
      <c r="LJL119" s="63"/>
      <c r="LJM119" s="63"/>
      <c r="LJN119" s="63"/>
      <c r="LJO119" s="63"/>
      <c r="LJP119" s="63"/>
      <c r="LJQ119" s="63"/>
      <c r="LJR119" s="63"/>
      <c r="LJS119" s="63"/>
      <c r="LJT119" s="63"/>
      <c r="LJU119" s="63"/>
      <c r="LJV119" s="63"/>
      <c r="LJW119" s="63"/>
      <c r="LJX119" s="63"/>
      <c r="LJY119" s="63"/>
      <c r="LJZ119" s="63"/>
      <c r="LKA119" s="63"/>
      <c r="LKB119" s="63"/>
      <c r="LKC119" s="63"/>
      <c r="LKD119" s="63"/>
      <c r="LKE119" s="63"/>
      <c r="LKF119" s="63"/>
      <c r="LKG119" s="63"/>
      <c r="LKH119" s="63"/>
      <c r="LKI119" s="63"/>
      <c r="LKJ119" s="63"/>
      <c r="LKK119" s="63"/>
      <c r="LKL119" s="63"/>
      <c r="LKM119" s="63"/>
      <c r="LKN119" s="63"/>
      <c r="LKO119" s="63"/>
      <c r="LKP119" s="63"/>
      <c r="LKQ119" s="63"/>
      <c r="LKR119" s="63"/>
      <c r="LKS119" s="63"/>
      <c r="LKT119" s="63"/>
      <c r="LKU119" s="63"/>
      <c r="LKV119" s="63"/>
      <c r="LKW119" s="63"/>
      <c r="LKX119" s="63"/>
      <c r="LKY119" s="63"/>
      <c r="LKZ119" s="63"/>
      <c r="LLA119" s="63"/>
      <c r="LLB119" s="63"/>
      <c r="LLC119" s="63"/>
      <c r="LLD119" s="63"/>
      <c r="LLE119" s="63"/>
      <c r="LLF119" s="63"/>
      <c r="LLG119" s="63"/>
      <c r="LLH119" s="63"/>
      <c r="LLI119" s="63"/>
      <c r="LLJ119" s="63"/>
      <c r="LLK119" s="63"/>
      <c r="LLL119" s="63"/>
      <c r="LLM119" s="63"/>
      <c r="LLN119" s="63"/>
      <c r="LLO119" s="63"/>
      <c r="LLP119" s="63"/>
      <c r="LLQ119" s="63"/>
      <c r="LLR119" s="63"/>
      <c r="LLS119" s="63"/>
      <c r="LLT119" s="63"/>
      <c r="LLU119" s="63"/>
      <c r="LLV119" s="63"/>
      <c r="LLW119" s="63"/>
      <c r="LLX119" s="63"/>
      <c r="LLY119" s="63"/>
      <c r="LLZ119" s="63"/>
      <c r="LMA119" s="63"/>
      <c r="LMB119" s="63"/>
      <c r="LMC119" s="63"/>
      <c r="LMD119" s="63"/>
      <c r="LME119" s="63"/>
      <c r="LMF119" s="63"/>
      <c r="LMG119" s="63"/>
      <c r="LMH119" s="63"/>
      <c r="LMI119" s="63"/>
      <c r="LMJ119" s="63"/>
      <c r="LMK119" s="63"/>
      <c r="LML119" s="63"/>
      <c r="LMM119" s="63"/>
      <c r="LMN119" s="63"/>
      <c r="LMO119" s="63"/>
      <c r="LMP119" s="63"/>
      <c r="LMQ119" s="63"/>
      <c r="LMR119" s="63"/>
      <c r="LMS119" s="63"/>
      <c r="LMT119" s="63"/>
      <c r="LMU119" s="63"/>
      <c r="LMV119" s="63"/>
      <c r="LMW119" s="63"/>
      <c r="LMX119" s="63"/>
      <c r="LMY119" s="63"/>
      <c r="LMZ119" s="63"/>
      <c r="LNA119" s="63"/>
      <c r="LNB119" s="63"/>
      <c r="LNC119" s="63"/>
      <c r="LND119" s="63"/>
      <c r="LNE119" s="63"/>
      <c r="LNF119" s="63"/>
      <c r="LNG119" s="63"/>
      <c r="LNH119" s="63"/>
      <c r="LNI119" s="63"/>
      <c r="LNJ119" s="63"/>
      <c r="LNK119" s="63"/>
      <c r="LNL119" s="63"/>
      <c r="LNM119" s="63"/>
      <c r="LNN119" s="63"/>
      <c r="LNO119" s="63"/>
      <c r="LNP119" s="63"/>
      <c r="LNQ119" s="63"/>
      <c r="LNR119" s="63"/>
      <c r="LNS119" s="63"/>
      <c r="LNT119" s="63"/>
      <c r="LNU119" s="63"/>
      <c r="LNV119" s="63"/>
      <c r="LNW119" s="63"/>
      <c r="LNX119" s="63"/>
      <c r="LNY119" s="63"/>
      <c r="LNZ119" s="63"/>
      <c r="LOA119" s="63"/>
      <c r="LOB119" s="63"/>
      <c r="LOC119" s="63"/>
      <c r="LOD119" s="63"/>
      <c r="LOE119" s="63"/>
      <c r="LOF119" s="63"/>
      <c r="LOG119" s="63"/>
      <c r="LOH119" s="63"/>
      <c r="LOI119" s="63"/>
      <c r="LOJ119" s="63"/>
      <c r="LOK119" s="63"/>
      <c r="LOL119" s="63"/>
      <c r="LOM119" s="63"/>
      <c r="LON119" s="63"/>
      <c r="LOO119" s="63"/>
      <c r="LOP119" s="63"/>
      <c r="LOQ119" s="63"/>
      <c r="LOR119" s="63"/>
      <c r="LOS119" s="63"/>
      <c r="LOT119" s="63"/>
      <c r="LOU119" s="63"/>
      <c r="LOV119" s="63"/>
      <c r="LOW119" s="63"/>
      <c r="LOX119" s="63"/>
      <c r="LOY119" s="63"/>
      <c r="LOZ119" s="63"/>
      <c r="LPA119" s="63"/>
      <c r="LPB119" s="63"/>
      <c r="LPC119" s="63"/>
      <c r="LPD119" s="63"/>
      <c r="LPE119" s="63"/>
      <c r="LPF119" s="63"/>
      <c r="LPG119" s="63"/>
      <c r="LPH119" s="63"/>
      <c r="LPI119" s="63"/>
      <c r="LPJ119" s="63"/>
      <c r="LPK119" s="63"/>
      <c r="LPL119" s="63"/>
      <c r="LPM119" s="63"/>
      <c r="LPN119" s="63"/>
      <c r="LPO119" s="63"/>
      <c r="LPP119" s="63"/>
      <c r="LPQ119" s="63"/>
      <c r="LPR119" s="63"/>
      <c r="LPS119" s="63"/>
      <c r="LPT119" s="63"/>
      <c r="LPU119" s="63"/>
      <c r="LPV119" s="63"/>
      <c r="LPW119" s="63"/>
      <c r="LPX119" s="63"/>
      <c r="LPY119" s="63"/>
      <c r="LPZ119" s="63"/>
      <c r="LQA119" s="63"/>
      <c r="LQB119" s="63"/>
      <c r="LQC119" s="63"/>
      <c r="LQD119" s="63"/>
      <c r="LQE119" s="63"/>
      <c r="LQF119" s="63"/>
      <c r="LQG119" s="63"/>
      <c r="LQH119" s="63"/>
      <c r="LQI119" s="63"/>
      <c r="LQJ119" s="63"/>
      <c r="LQK119" s="63"/>
      <c r="LQL119" s="63"/>
      <c r="LQM119" s="63"/>
      <c r="LQN119" s="63"/>
      <c r="LQO119" s="63"/>
      <c r="LQP119" s="63"/>
      <c r="LQQ119" s="63"/>
      <c r="LQR119" s="63"/>
      <c r="LQS119" s="63"/>
      <c r="LQT119" s="63"/>
      <c r="LQU119" s="63"/>
      <c r="LQV119" s="63"/>
      <c r="LQW119" s="63"/>
      <c r="LQX119" s="63"/>
      <c r="LQY119" s="63"/>
      <c r="LQZ119" s="63"/>
      <c r="LRA119" s="63"/>
      <c r="LRB119" s="63"/>
      <c r="LRC119" s="63"/>
      <c r="LRD119" s="63"/>
      <c r="LRE119" s="63"/>
      <c r="LRF119" s="63"/>
      <c r="LRG119" s="63"/>
      <c r="LRH119" s="63"/>
      <c r="LRI119" s="63"/>
      <c r="LRJ119" s="63"/>
      <c r="LRK119" s="63"/>
      <c r="LRL119" s="63"/>
      <c r="LRM119" s="63"/>
      <c r="LRN119" s="63"/>
      <c r="LRO119" s="63"/>
      <c r="LRP119" s="63"/>
      <c r="LRQ119" s="63"/>
      <c r="LRR119" s="63"/>
      <c r="LRS119" s="63"/>
      <c r="LRT119" s="63"/>
      <c r="LRU119" s="63"/>
      <c r="LRV119" s="63"/>
      <c r="LRW119" s="63"/>
      <c r="LRX119" s="63"/>
      <c r="LRY119" s="63"/>
      <c r="LRZ119" s="63"/>
      <c r="LSA119" s="63"/>
      <c r="LSB119" s="63"/>
      <c r="LSC119" s="63"/>
      <c r="LSD119" s="63"/>
      <c r="LSE119" s="63"/>
      <c r="LSF119" s="63"/>
      <c r="LSG119" s="63"/>
      <c r="LSH119" s="63"/>
      <c r="LSI119" s="63"/>
      <c r="LSJ119" s="63"/>
      <c r="LSK119" s="63"/>
      <c r="LSL119" s="63"/>
      <c r="LSM119" s="63"/>
      <c r="LSN119" s="63"/>
      <c r="LSO119" s="63"/>
      <c r="LSP119" s="63"/>
      <c r="LSQ119" s="63"/>
      <c r="LSR119" s="63"/>
      <c r="LSS119" s="63"/>
      <c r="LST119" s="63"/>
      <c r="LSU119" s="63"/>
      <c r="LSV119" s="63"/>
      <c r="LSW119" s="63"/>
      <c r="LSX119" s="63"/>
      <c r="LSY119" s="63"/>
      <c r="LSZ119" s="63"/>
      <c r="LTA119" s="63"/>
      <c r="LTB119" s="63"/>
      <c r="LTC119" s="63"/>
      <c r="LTD119" s="63"/>
      <c r="LTE119" s="63"/>
      <c r="LTF119" s="63"/>
      <c r="LTG119" s="63"/>
      <c r="LTH119" s="63"/>
      <c r="LTI119" s="63"/>
      <c r="LTJ119" s="63"/>
      <c r="LTK119" s="63"/>
      <c r="LTL119" s="63"/>
      <c r="LTM119" s="63"/>
      <c r="LTN119" s="63"/>
      <c r="LTO119" s="63"/>
      <c r="LTP119" s="63"/>
      <c r="LTQ119" s="63"/>
      <c r="LTR119" s="63"/>
      <c r="LTS119" s="63"/>
      <c r="LTT119" s="63"/>
      <c r="LTU119" s="63"/>
      <c r="LTV119" s="63"/>
      <c r="LTW119" s="63"/>
      <c r="LTX119" s="63"/>
      <c r="LTY119" s="63"/>
      <c r="LTZ119" s="63"/>
      <c r="LUA119" s="63"/>
      <c r="LUB119" s="63"/>
      <c r="LUC119" s="63"/>
      <c r="LUD119" s="63"/>
      <c r="LUE119" s="63"/>
      <c r="LUF119" s="63"/>
      <c r="LUG119" s="63"/>
      <c r="LUH119" s="63"/>
      <c r="LUI119" s="63"/>
      <c r="LUJ119" s="63"/>
      <c r="LUK119" s="63"/>
      <c r="LUL119" s="63"/>
      <c r="LUM119" s="63"/>
      <c r="LUN119" s="63"/>
      <c r="LUO119" s="63"/>
      <c r="LUP119" s="63"/>
      <c r="LUQ119" s="63"/>
      <c r="LUR119" s="63"/>
      <c r="LUS119" s="63"/>
      <c r="LUT119" s="63"/>
      <c r="LUU119" s="63"/>
      <c r="LUV119" s="63"/>
      <c r="LUW119" s="63"/>
      <c r="LUX119" s="63"/>
      <c r="LUY119" s="63"/>
      <c r="LUZ119" s="63"/>
      <c r="LVA119" s="63"/>
      <c r="LVB119" s="63"/>
      <c r="LVC119" s="63"/>
      <c r="LVD119" s="63"/>
      <c r="LVE119" s="63"/>
      <c r="LVF119" s="63"/>
      <c r="LVG119" s="63"/>
      <c r="LVH119" s="63"/>
      <c r="LVI119" s="63"/>
      <c r="LVJ119" s="63"/>
      <c r="LVK119" s="63"/>
      <c r="LVL119" s="63"/>
      <c r="LVM119" s="63"/>
      <c r="LVN119" s="63"/>
      <c r="LVO119" s="63"/>
      <c r="LVP119" s="63"/>
      <c r="LVQ119" s="63"/>
      <c r="LVR119" s="63"/>
      <c r="LVS119" s="63"/>
      <c r="LVT119" s="63"/>
      <c r="LVU119" s="63"/>
      <c r="LVV119" s="63"/>
      <c r="LVW119" s="63"/>
      <c r="LVX119" s="63"/>
      <c r="LVY119" s="63"/>
      <c r="LVZ119" s="63"/>
      <c r="LWA119" s="63"/>
      <c r="LWB119" s="63"/>
      <c r="LWC119" s="63"/>
      <c r="LWD119" s="63"/>
      <c r="LWE119" s="63"/>
      <c r="LWF119" s="63"/>
      <c r="LWG119" s="63"/>
      <c r="LWH119" s="63"/>
      <c r="LWI119" s="63"/>
      <c r="LWJ119" s="63"/>
      <c r="LWK119" s="63"/>
      <c r="LWL119" s="63"/>
      <c r="LWM119" s="63"/>
      <c r="LWN119" s="63"/>
      <c r="LWO119" s="63"/>
      <c r="LWP119" s="63"/>
      <c r="LWQ119" s="63"/>
      <c r="LWR119" s="63"/>
      <c r="LWS119" s="63"/>
      <c r="LWT119" s="63"/>
      <c r="LWU119" s="63"/>
      <c r="LWV119" s="63"/>
      <c r="LWW119" s="63"/>
      <c r="LWX119" s="63"/>
      <c r="LWY119" s="63"/>
      <c r="LWZ119" s="63"/>
      <c r="LXA119" s="63"/>
      <c r="LXB119" s="63"/>
      <c r="LXC119" s="63"/>
      <c r="LXD119" s="63"/>
      <c r="LXE119" s="63"/>
      <c r="LXF119" s="63"/>
      <c r="LXG119" s="63"/>
      <c r="LXH119" s="63"/>
      <c r="LXI119" s="63"/>
      <c r="LXJ119" s="63"/>
      <c r="LXK119" s="63"/>
      <c r="LXL119" s="63"/>
      <c r="LXM119" s="63"/>
      <c r="LXN119" s="63"/>
      <c r="LXO119" s="63"/>
      <c r="LXP119" s="63"/>
      <c r="LXQ119" s="63"/>
      <c r="LXR119" s="63"/>
      <c r="LXS119" s="63"/>
      <c r="LXT119" s="63"/>
      <c r="LXU119" s="63"/>
      <c r="LXV119" s="63"/>
      <c r="LXW119" s="63"/>
      <c r="LXX119" s="63"/>
      <c r="LXY119" s="63"/>
      <c r="LXZ119" s="63"/>
      <c r="LYA119" s="63"/>
      <c r="LYB119" s="63"/>
      <c r="LYC119" s="63"/>
      <c r="LYD119" s="63"/>
      <c r="LYE119" s="63"/>
      <c r="LYF119" s="63"/>
      <c r="LYG119" s="63"/>
      <c r="LYH119" s="63"/>
      <c r="LYI119" s="63"/>
      <c r="LYJ119" s="63"/>
      <c r="LYK119" s="63"/>
      <c r="LYL119" s="63"/>
      <c r="LYM119" s="63"/>
      <c r="LYN119" s="63"/>
      <c r="LYO119" s="63"/>
      <c r="LYP119" s="63"/>
      <c r="LYQ119" s="63"/>
      <c r="LYR119" s="63"/>
      <c r="LYS119" s="63"/>
      <c r="LYT119" s="63"/>
      <c r="LYU119" s="63"/>
      <c r="LYV119" s="63"/>
      <c r="LYW119" s="63"/>
      <c r="LYX119" s="63"/>
      <c r="LYY119" s="63"/>
      <c r="LYZ119" s="63"/>
      <c r="LZA119" s="63"/>
      <c r="LZB119" s="63"/>
      <c r="LZC119" s="63"/>
      <c r="LZD119" s="63"/>
      <c r="LZE119" s="63"/>
      <c r="LZF119" s="63"/>
      <c r="LZG119" s="63"/>
      <c r="LZH119" s="63"/>
      <c r="LZI119" s="63"/>
      <c r="LZJ119" s="63"/>
      <c r="LZK119" s="63"/>
      <c r="LZL119" s="63"/>
      <c r="LZM119" s="63"/>
      <c r="LZN119" s="63"/>
      <c r="LZO119" s="63"/>
      <c r="LZP119" s="63"/>
      <c r="LZQ119" s="63"/>
      <c r="LZR119" s="63"/>
      <c r="LZS119" s="63"/>
      <c r="LZT119" s="63"/>
      <c r="LZU119" s="63"/>
      <c r="LZV119" s="63"/>
      <c r="LZW119" s="63"/>
      <c r="LZX119" s="63"/>
      <c r="LZY119" s="63"/>
      <c r="LZZ119" s="63"/>
      <c r="MAA119" s="63"/>
      <c r="MAB119" s="63"/>
      <c r="MAC119" s="63"/>
      <c r="MAD119" s="63"/>
      <c r="MAE119" s="63"/>
      <c r="MAF119" s="63"/>
      <c r="MAG119" s="63"/>
      <c r="MAH119" s="63"/>
      <c r="MAI119" s="63"/>
      <c r="MAJ119" s="63"/>
      <c r="MAK119" s="63"/>
      <c r="MAL119" s="63"/>
      <c r="MAM119" s="63"/>
      <c r="MAN119" s="63"/>
      <c r="MAO119" s="63"/>
      <c r="MAP119" s="63"/>
      <c r="MAQ119" s="63"/>
      <c r="MAR119" s="63"/>
      <c r="MAS119" s="63"/>
      <c r="MAT119" s="63"/>
      <c r="MAU119" s="63"/>
      <c r="MAV119" s="63"/>
      <c r="MAW119" s="63"/>
      <c r="MAX119" s="63"/>
      <c r="MAY119" s="63"/>
      <c r="MAZ119" s="63"/>
      <c r="MBA119" s="63"/>
      <c r="MBB119" s="63"/>
      <c r="MBC119" s="63"/>
      <c r="MBD119" s="63"/>
      <c r="MBE119" s="63"/>
      <c r="MBF119" s="63"/>
      <c r="MBG119" s="63"/>
      <c r="MBH119" s="63"/>
      <c r="MBI119" s="63"/>
      <c r="MBJ119" s="63"/>
      <c r="MBK119" s="63"/>
      <c r="MBL119" s="63"/>
      <c r="MBM119" s="63"/>
      <c r="MBN119" s="63"/>
      <c r="MBO119" s="63"/>
      <c r="MBP119" s="63"/>
      <c r="MBQ119" s="63"/>
      <c r="MBR119" s="63"/>
      <c r="MBS119" s="63"/>
      <c r="MBT119" s="63"/>
      <c r="MBU119" s="63"/>
      <c r="MBV119" s="63"/>
      <c r="MBW119" s="63"/>
      <c r="MBX119" s="63"/>
      <c r="MBY119" s="63"/>
      <c r="MBZ119" s="63"/>
      <c r="MCA119" s="63"/>
      <c r="MCB119" s="63"/>
      <c r="MCC119" s="63"/>
      <c r="MCD119" s="63"/>
      <c r="MCE119" s="63"/>
      <c r="MCF119" s="63"/>
      <c r="MCG119" s="63"/>
      <c r="MCH119" s="63"/>
      <c r="MCI119" s="63"/>
      <c r="MCJ119" s="63"/>
      <c r="MCK119" s="63"/>
      <c r="MCL119" s="63"/>
      <c r="MCM119" s="63"/>
      <c r="MCN119" s="63"/>
      <c r="MCO119" s="63"/>
      <c r="MCP119" s="63"/>
      <c r="MCQ119" s="63"/>
      <c r="MCR119" s="63"/>
      <c r="MCS119" s="63"/>
      <c r="MCT119" s="63"/>
      <c r="MCU119" s="63"/>
      <c r="MCV119" s="63"/>
      <c r="MCW119" s="63"/>
      <c r="MCX119" s="63"/>
      <c r="MCY119" s="63"/>
      <c r="MCZ119" s="63"/>
      <c r="MDA119" s="63"/>
      <c r="MDB119" s="63"/>
      <c r="MDC119" s="63"/>
      <c r="MDD119" s="63"/>
      <c r="MDE119" s="63"/>
      <c r="MDF119" s="63"/>
      <c r="MDG119" s="63"/>
      <c r="MDH119" s="63"/>
      <c r="MDI119" s="63"/>
      <c r="MDJ119" s="63"/>
      <c r="MDK119" s="63"/>
      <c r="MDL119" s="63"/>
      <c r="MDM119" s="63"/>
      <c r="MDN119" s="63"/>
      <c r="MDO119" s="63"/>
      <c r="MDP119" s="63"/>
      <c r="MDQ119" s="63"/>
      <c r="MDR119" s="63"/>
      <c r="MDS119" s="63"/>
      <c r="MDT119" s="63"/>
      <c r="MDU119" s="63"/>
      <c r="MDV119" s="63"/>
      <c r="MDW119" s="63"/>
      <c r="MDX119" s="63"/>
      <c r="MDY119" s="63"/>
      <c r="MDZ119" s="63"/>
      <c r="MEA119" s="63"/>
      <c r="MEB119" s="63"/>
      <c r="MEC119" s="63"/>
      <c r="MED119" s="63"/>
      <c r="MEE119" s="63"/>
      <c r="MEF119" s="63"/>
      <c r="MEG119" s="63"/>
      <c r="MEH119" s="63"/>
      <c r="MEI119" s="63"/>
      <c r="MEJ119" s="63"/>
      <c r="MEK119" s="63"/>
      <c r="MEL119" s="63"/>
      <c r="MEM119" s="63"/>
      <c r="MEN119" s="63"/>
      <c r="MEO119" s="63"/>
      <c r="MEP119" s="63"/>
      <c r="MEQ119" s="63"/>
      <c r="MER119" s="63"/>
      <c r="MES119" s="63"/>
      <c r="MET119" s="63"/>
      <c r="MEU119" s="63"/>
      <c r="MEV119" s="63"/>
      <c r="MEW119" s="63"/>
      <c r="MEX119" s="63"/>
      <c r="MEY119" s="63"/>
      <c r="MEZ119" s="63"/>
      <c r="MFA119" s="63"/>
      <c r="MFB119" s="63"/>
      <c r="MFC119" s="63"/>
      <c r="MFD119" s="63"/>
      <c r="MFE119" s="63"/>
      <c r="MFF119" s="63"/>
      <c r="MFG119" s="63"/>
      <c r="MFH119" s="63"/>
      <c r="MFI119" s="63"/>
      <c r="MFJ119" s="63"/>
      <c r="MFK119" s="63"/>
      <c r="MFL119" s="63"/>
      <c r="MFM119" s="63"/>
      <c r="MFN119" s="63"/>
      <c r="MFO119" s="63"/>
      <c r="MFP119" s="63"/>
      <c r="MFQ119" s="63"/>
      <c r="MFR119" s="63"/>
      <c r="MFS119" s="63"/>
      <c r="MFT119" s="63"/>
      <c r="MFU119" s="63"/>
      <c r="MFV119" s="63"/>
      <c r="MFW119" s="63"/>
      <c r="MFX119" s="63"/>
      <c r="MFY119" s="63"/>
      <c r="MFZ119" s="63"/>
      <c r="MGA119" s="63"/>
      <c r="MGB119" s="63"/>
      <c r="MGC119" s="63"/>
      <c r="MGD119" s="63"/>
      <c r="MGE119" s="63"/>
      <c r="MGF119" s="63"/>
      <c r="MGG119" s="63"/>
      <c r="MGH119" s="63"/>
      <c r="MGI119" s="63"/>
      <c r="MGJ119" s="63"/>
      <c r="MGK119" s="63"/>
      <c r="MGL119" s="63"/>
      <c r="MGM119" s="63"/>
      <c r="MGN119" s="63"/>
      <c r="MGO119" s="63"/>
      <c r="MGP119" s="63"/>
      <c r="MGQ119" s="63"/>
      <c r="MGR119" s="63"/>
      <c r="MGS119" s="63"/>
      <c r="MGT119" s="63"/>
      <c r="MGU119" s="63"/>
      <c r="MGV119" s="63"/>
      <c r="MGW119" s="63"/>
      <c r="MGX119" s="63"/>
      <c r="MGY119" s="63"/>
      <c r="MGZ119" s="63"/>
      <c r="MHA119" s="63"/>
      <c r="MHB119" s="63"/>
      <c r="MHC119" s="63"/>
      <c r="MHD119" s="63"/>
      <c r="MHE119" s="63"/>
      <c r="MHF119" s="63"/>
      <c r="MHG119" s="63"/>
      <c r="MHH119" s="63"/>
      <c r="MHI119" s="63"/>
      <c r="MHJ119" s="63"/>
      <c r="MHK119" s="63"/>
      <c r="MHL119" s="63"/>
      <c r="MHM119" s="63"/>
      <c r="MHN119" s="63"/>
      <c r="MHO119" s="63"/>
      <c r="MHP119" s="63"/>
      <c r="MHQ119" s="63"/>
      <c r="MHR119" s="63"/>
      <c r="MHS119" s="63"/>
      <c r="MHT119" s="63"/>
      <c r="MHU119" s="63"/>
      <c r="MHV119" s="63"/>
      <c r="MHW119" s="63"/>
      <c r="MHX119" s="63"/>
      <c r="MHY119" s="63"/>
      <c r="MHZ119" s="63"/>
      <c r="MIA119" s="63"/>
      <c r="MIB119" s="63"/>
      <c r="MIC119" s="63"/>
      <c r="MID119" s="63"/>
      <c r="MIE119" s="63"/>
      <c r="MIF119" s="63"/>
      <c r="MIG119" s="63"/>
      <c r="MIH119" s="63"/>
      <c r="MII119" s="63"/>
      <c r="MIJ119" s="63"/>
      <c r="MIK119" s="63"/>
      <c r="MIL119" s="63"/>
      <c r="MIM119" s="63"/>
      <c r="MIN119" s="63"/>
      <c r="MIO119" s="63"/>
      <c r="MIP119" s="63"/>
      <c r="MIQ119" s="63"/>
      <c r="MIR119" s="63"/>
      <c r="MIS119" s="63"/>
      <c r="MIT119" s="63"/>
      <c r="MIU119" s="63"/>
      <c r="MIV119" s="63"/>
      <c r="MIW119" s="63"/>
      <c r="MIX119" s="63"/>
      <c r="MIY119" s="63"/>
      <c r="MIZ119" s="63"/>
      <c r="MJA119" s="63"/>
      <c r="MJB119" s="63"/>
      <c r="MJC119" s="63"/>
      <c r="MJD119" s="63"/>
      <c r="MJE119" s="63"/>
      <c r="MJF119" s="63"/>
      <c r="MJG119" s="63"/>
      <c r="MJH119" s="63"/>
      <c r="MJI119" s="63"/>
      <c r="MJJ119" s="63"/>
      <c r="MJK119" s="63"/>
      <c r="MJL119" s="63"/>
      <c r="MJM119" s="63"/>
      <c r="MJN119" s="63"/>
      <c r="MJO119" s="63"/>
      <c r="MJP119" s="63"/>
      <c r="MJQ119" s="63"/>
      <c r="MJR119" s="63"/>
      <c r="MJS119" s="63"/>
      <c r="MJT119" s="63"/>
      <c r="MJU119" s="63"/>
      <c r="MJV119" s="63"/>
      <c r="MJW119" s="63"/>
      <c r="MJX119" s="63"/>
      <c r="MJY119" s="63"/>
      <c r="MJZ119" s="63"/>
      <c r="MKA119" s="63"/>
      <c r="MKB119" s="63"/>
      <c r="MKC119" s="63"/>
      <c r="MKD119" s="63"/>
      <c r="MKE119" s="63"/>
      <c r="MKF119" s="63"/>
      <c r="MKG119" s="63"/>
      <c r="MKH119" s="63"/>
      <c r="MKI119" s="63"/>
      <c r="MKJ119" s="63"/>
      <c r="MKK119" s="63"/>
      <c r="MKL119" s="63"/>
      <c r="MKM119" s="63"/>
      <c r="MKN119" s="63"/>
      <c r="MKO119" s="63"/>
      <c r="MKP119" s="63"/>
      <c r="MKQ119" s="63"/>
      <c r="MKR119" s="63"/>
      <c r="MKS119" s="63"/>
      <c r="MKT119" s="63"/>
      <c r="MKU119" s="63"/>
      <c r="MKV119" s="63"/>
      <c r="MKW119" s="63"/>
      <c r="MKX119" s="63"/>
      <c r="MKY119" s="63"/>
      <c r="MKZ119" s="63"/>
      <c r="MLA119" s="63"/>
      <c r="MLB119" s="63"/>
      <c r="MLC119" s="63"/>
      <c r="MLD119" s="63"/>
      <c r="MLE119" s="63"/>
      <c r="MLF119" s="63"/>
      <c r="MLG119" s="63"/>
      <c r="MLH119" s="63"/>
      <c r="MLI119" s="63"/>
      <c r="MLJ119" s="63"/>
      <c r="MLK119" s="63"/>
      <c r="MLL119" s="63"/>
      <c r="MLM119" s="63"/>
      <c r="MLN119" s="63"/>
      <c r="MLO119" s="63"/>
      <c r="MLP119" s="63"/>
      <c r="MLQ119" s="63"/>
      <c r="MLR119" s="63"/>
      <c r="MLS119" s="63"/>
      <c r="MLT119" s="63"/>
      <c r="MLU119" s="63"/>
      <c r="MLV119" s="63"/>
      <c r="MLW119" s="63"/>
      <c r="MLX119" s="63"/>
      <c r="MLY119" s="63"/>
      <c r="MLZ119" s="63"/>
      <c r="MMA119" s="63"/>
      <c r="MMB119" s="63"/>
      <c r="MMC119" s="63"/>
      <c r="MMD119" s="63"/>
      <c r="MME119" s="63"/>
      <c r="MMF119" s="63"/>
      <c r="MMG119" s="63"/>
      <c r="MMH119" s="63"/>
      <c r="MMI119" s="63"/>
      <c r="MMJ119" s="63"/>
      <c r="MMK119" s="63"/>
      <c r="MML119" s="63"/>
      <c r="MMM119" s="63"/>
      <c r="MMN119" s="63"/>
      <c r="MMO119" s="63"/>
      <c r="MMP119" s="63"/>
      <c r="MMQ119" s="63"/>
      <c r="MMR119" s="63"/>
      <c r="MMS119" s="63"/>
      <c r="MMT119" s="63"/>
      <c r="MMU119" s="63"/>
      <c r="MMV119" s="63"/>
      <c r="MMW119" s="63"/>
      <c r="MMX119" s="63"/>
      <c r="MMY119" s="63"/>
      <c r="MMZ119" s="63"/>
      <c r="MNA119" s="63"/>
      <c r="MNB119" s="63"/>
      <c r="MNC119" s="63"/>
      <c r="MND119" s="63"/>
      <c r="MNE119" s="63"/>
      <c r="MNF119" s="63"/>
      <c r="MNG119" s="63"/>
      <c r="MNH119" s="63"/>
      <c r="MNI119" s="63"/>
      <c r="MNJ119" s="63"/>
      <c r="MNK119" s="63"/>
      <c r="MNL119" s="63"/>
      <c r="MNM119" s="63"/>
      <c r="MNN119" s="63"/>
      <c r="MNO119" s="63"/>
      <c r="MNP119" s="63"/>
      <c r="MNQ119" s="63"/>
      <c r="MNR119" s="63"/>
      <c r="MNS119" s="63"/>
      <c r="MNT119" s="63"/>
      <c r="MNU119" s="63"/>
      <c r="MNV119" s="63"/>
      <c r="MNW119" s="63"/>
      <c r="MNX119" s="63"/>
      <c r="MNY119" s="63"/>
      <c r="MNZ119" s="63"/>
      <c r="MOA119" s="63"/>
      <c r="MOB119" s="63"/>
      <c r="MOC119" s="63"/>
      <c r="MOD119" s="63"/>
      <c r="MOE119" s="63"/>
      <c r="MOF119" s="63"/>
      <c r="MOG119" s="63"/>
      <c r="MOH119" s="63"/>
      <c r="MOI119" s="63"/>
      <c r="MOJ119" s="63"/>
      <c r="MOK119" s="63"/>
      <c r="MOL119" s="63"/>
      <c r="MOM119" s="63"/>
      <c r="MON119" s="63"/>
      <c r="MOO119" s="63"/>
      <c r="MOP119" s="63"/>
      <c r="MOQ119" s="63"/>
      <c r="MOR119" s="63"/>
      <c r="MOS119" s="63"/>
      <c r="MOT119" s="63"/>
      <c r="MOU119" s="63"/>
      <c r="MOV119" s="63"/>
      <c r="MOW119" s="63"/>
      <c r="MOX119" s="63"/>
      <c r="MOY119" s="63"/>
      <c r="MOZ119" s="63"/>
      <c r="MPA119" s="63"/>
      <c r="MPB119" s="63"/>
      <c r="MPC119" s="63"/>
      <c r="MPD119" s="63"/>
      <c r="MPE119" s="63"/>
      <c r="MPF119" s="63"/>
      <c r="MPG119" s="63"/>
      <c r="MPH119" s="63"/>
      <c r="MPI119" s="63"/>
      <c r="MPJ119" s="63"/>
      <c r="MPK119" s="63"/>
      <c r="MPL119" s="63"/>
      <c r="MPM119" s="63"/>
      <c r="MPN119" s="63"/>
      <c r="MPO119" s="63"/>
      <c r="MPP119" s="63"/>
      <c r="MPQ119" s="63"/>
      <c r="MPR119" s="63"/>
      <c r="MPS119" s="63"/>
      <c r="MPT119" s="63"/>
      <c r="MPU119" s="63"/>
      <c r="MPV119" s="63"/>
      <c r="MPW119" s="63"/>
      <c r="MPX119" s="63"/>
      <c r="MPY119" s="63"/>
      <c r="MPZ119" s="63"/>
      <c r="MQA119" s="63"/>
      <c r="MQB119" s="63"/>
      <c r="MQC119" s="63"/>
      <c r="MQD119" s="63"/>
      <c r="MQE119" s="63"/>
      <c r="MQF119" s="63"/>
      <c r="MQG119" s="63"/>
      <c r="MQH119" s="63"/>
      <c r="MQI119" s="63"/>
      <c r="MQJ119" s="63"/>
      <c r="MQK119" s="63"/>
      <c r="MQL119" s="63"/>
      <c r="MQM119" s="63"/>
      <c r="MQN119" s="63"/>
      <c r="MQO119" s="63"/>
      <c r="MQP119" s="63"/>
      <c r="MQQ119" s="63"/>
      <c r="MQR119" s="63"/>
      <c r="MQS119" s="63"/>
      <c r="MQT119" s="63"/>
      <c r="MQU119" s="63"/>
      <c r="MQV119" s="63"/>
      <c r="MQW119" s="63"/>
      <c r="MQX119" s="63"/>
      <c r="MQY119" s="63"/>
      <c r="MQZ119" s="63"/>
      <c r="MRA119" s="63"/>
      <c r="MRB119" s="63"/>
      <c r="MRC119" s="63"/>
      <c r="MRD119" s="63"/>
      <c r="MRE119" s="63"/>
      <c r="MRF119" s="63"/>
      <c r="MRG119" s="63"/>
      <c r="MRH119" s="63"/>
      <c r="MRI119" s="63"/>
      <c r="MRJ119" s="63"/>
      <c r="MRK119" s="63"/>
      <c r="MRL119" s="63"/>
      <c r="MRM119" s="63"/>
      <c r="MRN119" s="63"/>
      <c r="MRO119" s="63"/>
      <c r="MRP119" s="63"/>
      <c r="MRQ119" s="63"/>
      <c r="MRR119" s="63"/>
      <c r="MRS119" s="63"/>
      <c r="MRT119" s="63"/>
      <c r="MRU119" s="63"/>
      <c r="MRV119" s="63"/>
      <c r="MRW119" s="63"/>
      <c r="MRX119" s="63"/>
      <c r="MRY119" s="63"/>
      <c r="MRZ119" s="63"/>
      <c r="MSA119" s="63"/>
      <c r="MSB119" s="63"/>
      <c r="MSC119" s="63"/>
      <c r="MSD119" s="63"/>
      <c r="MSE119" s="63"/>
      <c r="MSF119" s="63"/>
      <c r="MSG119" s="63"/>
      <c r="MSH119" s="63"/>
      <c r="MSI119" s="63"/>
      <c r="MSJ119" s="63"/>
      <c r="MSK119" s="63"/>
      <c r="MSL119" s="63"/>
      <c r="MSM119" s="63"/>
      <c r="MSN119" s="63"/>
      <c r="MSO119" s="63"/>
      <c r="MSP119" s="63"/>
      <c r="MSQ119" s="63"/>
      <c r="MSR119" s="63"/>
      <c r="MSS119" s="63"/>
      <c r="MST119" s="63"/>
      <c r="MSU119" s="63"/>
      <c r="MSV119" s="63"/>
      <c r="MSW119" s="63"/>
      <c r="MSX119" s="63"/>
      <c r="MSY119" s="63"/>
      <c r="MSZ119" s="63"/>
      <c r="MTA119" s="63"/>
      <c r="MTB119" s="63"/>
      <c r="MTC119" s="63"/>
      <c r="MTD119" s="63"/>
      <c r="MTE119" s="63"/>
      <c r="MTF119" s="63"/>
      <c r="MTG119" s="63"/>
      <c r="MTH119" s="63"/>
      <c r="MTI119" s="63"/>
      <c r="MTJ119" s="63"/>
      <c r="MTK119" s="63"/>
      <c r="MTL119" s="63"/>
      <c r="MTM119" s="63"/>
      <c r="MTN119" s="63"/>
      <c r="MTO119" s="63"/>
      <c r="MTP119" s="63"/>
      <c r="MTQ119" s="63"/>
      <c r="MTR119" s="63"/>
      <c r="MTS119" s="63"/>
      <c r="MTT119" s="63"/>
      <c r="MTU119" s="63"/>
      <c r="MTV119" s="63"/>
      <c r="MTW119" s="63"/>
      <c r="MTX119" s="63"/>
      <c r="MTY119" s="63"/>
      <c r="MTZ119" s="63"/>
      <c r="MUA119" s="63"/>
      <c r="MUB119" s="63"/>
      <c r="MUC119" s="63"/>
      <c r="MUD119" s="63"/>
      <c r="MUE119" s="63"/>
      <c r="MUF119" s="63"/>
      <c r="MUG119" s="63"/>
      <c r="MUH119" s="63"/>
      <c r="MUI119" s="63"/>
      <c r="MUJ119" s="63"/>
      <c r="MUK119" s="63"/>
      <c r="MUL119" s="63"/>
      <c r="MUM119" s="63"/>
      <c r="MUN119" s="63"/>
      <c r="MUO119" s="63"/>
      <c r="MUP119" s="63"/>
      <c r="MUQ119" s="63"/>
      <c r="MUR119" s="63"/>
      <c r="MUS119" s="63"/>
      <c r="MUT119" s="63"/>
      <c r="MUU119" s="63"/>
      <c r="MUV119" s="63"/>
      <c r="MUW119" s="63"/>
      <c r="MUX119" s="63"/>
      <c r="MUY119" s="63"/>
      <c r="MUZ119" s="63"/>
      <c r="MVA119" s="63"/>
      <c r="MVB119" s="63"/>
      <c r="MVC119" s="63"/>
      <c r="MVD119" s="63"/>
      <c r="MVE119" s="63"/>
      <c r="MVF119" s="63"/>
      <c r="MVG119" s="63"/>
      <c r="MVH119" s="63"/>
      <c r="MVI119" s="63"/>
      <c r="MVJ119" s="63"/>
      <c r="MVK119" s="63"/>
      <c r="MVL119" s="63"/>
      <c r="MVM119" s="63"/>
      <c r="MVN119" s="63"/>
      <c r="MVO119" s="63"/>
      <c r="MVP119" s="63"/>
      <c r="MVQ119" s="63"/>
      <c r="MVR119" s="63"/>
      <c r="MVS119" s="63"/>
      <c r="MVT119" s="63"/>
      <c r="MVU119" s="63"/>
      <c r="MVV119" s="63"/>
      <c r="MVW119" s="63"/>
      <c r="MVX119" s="63"/>
      <c r="MVY119" s="63"/>
      <c r="MVZ119" s="63"/>
      <c r="MWA119" s="63"/>
      <c r="MWB119" s="63"/>
      <c r="MWC119" s="63"/>
      <c r="MWD119" s="63"/>
      <c r="MWE119" s="63"/>
      <c r="MWF119" s="63"/>
      <c r="MWG119" s="63"/>
      <c r="MWH119" s="63"/>
      <c r="MWI119" s="63"/>
      <c r="MWJ119" s="63"/>
      <c r="MWK119" s="63"/>
      <c r="MWL119" s="63"/>
      <c r="MWM119" s="63"/>
      <c r="MWN119" s="63"/>
      <c r="MWO119" s="63"/>
      <c r="MWP119" s="63"/>
      <c r="MWQ119" s="63"/>
      <c r="MWR119" s="63"/>
      <c r="MWS119" s="63"/>
      <c r="MWT119" s="63"/>
      <c r="MWU119" s="63"/>
      <c r="MWV119" s="63"/>
      <c r="MWW119" s="63"/>
      <c r="MWX119" s="63"/>
      <c r="MWY119" s="63"/>
      <c r="MWZ119" s="63"/>
      <c r="MXA119" s="63"/>
      <c r="MXB119" s="63"/>
      <c r="MXC119" s="63"/>
      <c r="MXD119" s="63"/>
      <c r="MXE119" s="63"/>
      <c r="MXF119" s="63"/>
      <c r="MXG119" s="63"/>
      <c r="MXH119" s="63"/>
      <c r="MXI119" s="63"/>
      <c r="MXJ119" s="63"/>
      <c r="MXK119" s="63"/>
      <c r="MXL119" s="63"/>
      <c r="MXM119" s="63"/>
      <c r="MXN119" s="63"/>
      <c r="MXO119" s="63"/>
      <c r="MXP119" s="63"/>
      <c r="MXQ119" s="63"/>
      <c r="MXR119" s="63"/>
      <c r="MXS119" s="63"/>
      <c r="MXT119" s="63"/>
      <c r="MXU119" s="63"/>
      <c r="MXV119" s="63"/>
      <c r="MXW119" s="63"/>
      <c r="MXX119" s="63"/>
      <c r="MXY119" s="63"/>
      <c r="MXZ119" s="63"/>
      <c r="MYA119" s="63"/>
      <c r="MYB119" s="63"/>
      <c r="MYC119" s="63"/>
      <c r="MYD119" s="63"/>
      <c r="MYE119" s="63"/>
      <c r="MYF119" s="63"/>
      <c r="MYG119" s="63"/>
      <c r="MYH119" s="63"/>
      <c r="MYI119" s="63"/>
      <c r="MYJ119" s="63"/>
      <c r="MYK119" s="63"/>
      <c r="MYL119" s="63"/>
      <c r="MYM119" s="63"/>
      <c r="MYN119" s="63"/>
      <c r="MYO119" s="63"/>
      <c r="MYP119" s="63"/>
      <c r="MYQ119" s="63"/>
      <c r="MYR119" s="63"/>
      <c r="MYS119" s="63"/>
      <c r="MYT119" s="63"/>
      <c r="MYU119" s="63"/>
      <c r="MYV119" s="63"/>
      <c r="MYW119" s="63"/>
      <c r="MYX119" s="63"/>
      <c r="MYY119" s="63"/>
      <c r="MYZ119" s="63"/>
      <c r="MZA119" s="63"/>
      <c r="MZB119" s="63"/>
      <c r="MZC119" s="63"/>
      <c r="MZD119" s="63"/>
      <c r="MZE119" s="63"/>
      <c r="MZF119" s="63"/>
      <c r="MZG119" s="63"/>
      <c r="MZH119" s="63"/>
      <c r="MZI119" s="63"/>
      <c r="MZJ119" s="63"/>
      <c r="MZK119" s="63"/>
      <c r="MZL119" s="63"/>
      <c r="MZM119" s="63"/>
      <c r="MZN119" s="63"/>
      <c r="MZO119" s="63"/>
      <c r="MZP119" s="63"/>
      <c r="MZQ119" s="63"/>
      <c r="MZR119" s="63"/>
      <c r="MZS119" s="63"/>
      <c r="MZT119" s="63"/>
      <c r="MZU119" s="63"/>
      <c r="MZV119" s="63"/>
      <c r="MZW119" s="63"/>
      <c r="MZX119" s="63"/>
      <c r="MZY119" s="63"/>
      <c r="MZZ119" s="63"/>
      <c r="NAA119" s="63"/>
      <c r="NAB119" s="63"/>
      <c r="NAC119" s="63"/>
      <c r="NAD119" s="63"/>
      <c r="NAE119" s="63"/>
      <c r="NAF119" s="63"/>
      <c r="NAG119" s="63"/>
      <c r="NAH119" s="63"/>
      <c r="NAI119" s="63"/>
      <c r="NAJ119" s="63"/>
      <c r="NAK119" s="63"/>
      <c r="NAL119" s="63"/>
      <c r="NAM119" s="63"/>
      <c r="NAN119" s="63"/>
      <c r="NAO119" s="63"/>
      <c r="NAP119" s="63"/>
      <c r="NAQ119" s="63"/>
      <c r="NAR119" s="63"/>
      <c r="NAS119" s="63"/>
      <c r="NAT119" s="63"/>
      <c r="NAU119" s="63"/>
      <c r="NAV119" s="63"/>
      <c r="NAW119" s="63"/>
      <c r="NAX119" s="63"/>
      <c r="NAY119" s="63"/>
      <c r="NAZ119" s="63"/>
      <c r="NBA119" s="63"/>
      <c r="NBB119" s="63"/>
      <c r="NBC119" s="63"/>
      <c r="NBD119" s="63"/>
      <c r="NBE119" s="63"/>
      <c r="NBF119" s="63"/>
      <c r="NBG119" s="63"/>
      <c r="NBH119" s="63"/>
      <c r="NBI119" s="63"/>
      <c r="NBJ119" s="63"/>
      <c r="NBK119" s="63"/>
      <c r="NBL119" s="63"/>
      <c r="NBM119" s="63"/>
      <c r="NBN119" s="63"/>
      <c r="NBO119" s="63"/>
      <c r="NBP119" s="63"/>
      <c r="NBQ119" s="63"/>
      <c r="NBR119" s="63"/>
      <c r="NBS119" s="63"/>
      <c r="NBT119" s="63"/>
      <c r="NBU119" s="63"/>
      <c r="NBV119" s="63"/>
      <c r="NBW119" s="63"/>
      <c r="NBX119" s="63"/>
      <c r="NBY119" s="63"/>
      <c r="NBZ119" s="63"/>
      <c r="NCA119" s="63"/>
      <c r="NCB119" s="63"/>
      <c r="NCC119" s="63"/>
      <c r="NCD119" s="63"/>
      <c r="NCE119" s="63"/>
      <c r="NCF119" s="63"/>
      <c r="NCG119" s="63"/>
      <c r="NCH119" s="63"/>
      <c r="NCI119" s="63"/>
      <c r="NCJ119" s="63"/>
      <c r="NCK119" s="63"/>
      <c r="NCL119" s="63"/>
      <c r="NCM119" s="63"/>
      <c r="NCN119" s="63"/>
      <c r="NCO119" s="63"/>
      <c r="NCP119" s="63"/>
      <c r="NCQ119" s="63"/>
      <c r="NCR119" s="63"/>
      <c r="NCS119" s="63"/>
      <c r="NCT119" s="63"/>
      <c r="NCU119" s="63"/>
      <c r="NCV119" s="63"/>
      <c r="NCW119" s="63"/>
      <c r="NCX119" s="63"/>
      <c r="NCY119" s="63"/>
      <c r="NCZ119" s="63"/>
      <c r="NDA119" s="63"/>
      <c r="NDB119" s="63"/>
      <c r="NDC119" s="63"/>
      <c r="NDD119" s="63"/>
      <c r="NDE119" s="63"/>
      <c r="NDF119" s="63"/>
      <c r="NDG119" s="63"/>
      <c r="NDH119" s="63"/>
      <c r="NDI119" s="63"/>
      <c r="NDJ119" s="63"/>
      <c r="NDK119" s="63"/>
      <c r="NDL119" s="63"/>
      <c r="NDM119" s="63"/>
      <c r="NDN119" s="63"/>
      <c r="NDO119" s="63"/>
      <c r="NDP119" s="63"/>
      <c r="NDQ119" s="63"/>
      <c r="NDR119" s="63"/>
      <c r="NDS119" s="63"/>
      <c r="NDT119" s="63"/>
      <c r="NDU119" s="63"/>
      <c r="NDV119" s="63"/>
      <c r="NDW119" s="63"/>
      <c r="NDX119" s="63"/>
      <c r="NDY119" s="63"/>
      <c r="NDZ119" s="63"/>
      <c r="NEA119" s="63"/>
      <c r="NEB119" s="63"/>
      <c r="NEC119" s="63"/>
      <c r="NED119" s="63"/>
      <c r="NEE119" s="63"/>
      <c r="NEF119" s="63"/>
      <c r="NEG119" s="63"/>
      <c r="NEH119" s="63"/>
      <c r="NEI119" s="63"/>
      <c r="NEJ119" s="63"/>
      <c r="NEK119" s="63"/>
      <c r="NEL119" s="63"/>
      <c r="NEM119" s="63"/>
      <c r="NEN119" s="63"/>
      <c r="NEO119" s="63"/>
      <c r="NEP119" s="63"/>
      <c r="NEQ119" s="63"/>
      <c r="NER119" s="63"/>
      <c r="NES119" s="63"/>
      <c r="NET119" s="63"/>
      <c r="NEU119" s="63"/>
      <c r="NEV119" s="63"/>
      <c r="NEW119" s="63"/>
      <c r="NEX119" s="63"/>
      <c r="NEY119" s="63"/>
      <c r="NEZ119" s="63"/>
      <c r="NFA119" s="63"/>
      <c r="NFB119" s="63"/>
      <c r="NFC119" s="63"/>
      <c r="NFD119" s="63"/>
      <c r="NFE119" s="63"/>
      <c r="NFF119" s="63"/>
      <c r="NFG119" s="63"/>
      <c r="NFH119" s="63"/>
      <c r="NFI119" s="63"/>
      <c r="NFJ119" s="63"/>
      <c r="NFK119" s="63"/>
      <c r="NFL119" s="63"/>
      <c r="NFM119" s="63"/>
      <c r="NFN119" s="63"/>
      <c r="NFO119" s="63"/>
      <c r="NFP119" s="63"/>
      <c r="NFQ119" s="63"/>
      <c r="NFR119" s="63"/>
      <c r="NFS119" s="63"/>
      <c r="NFT119" s="63"/>
      <c r="NFU119" s="63"/>
      <c r="NFV119" s="63"/>
      <c r="NFW119" s="63"/>
      <c r="NFX119" s="63"/>
      <c r="NFY119" s="63"/>
      <c r="NFZ119" s="63"/>
      <c r="NGA119" s="63"/>
      <c r="NGB119" s="63"/>
      <c r="NGC119" s="63"/>
      <c r="NGD119" s="63"/>
      <c r="NGE119" s="63"/>
      <c r="NGF119" s="63"/>
      <c r="NGG119" s="63"/>
      <c r="NGH119" s="63"/>
      <c r="NGI119" s="63"/>
      <c r="NGJ119" s="63"/>
      <c r="NGK119" s="63"/>
      <c r="NGL119" s="63"/>
      <c r="NGM119" s="63"/>
      <c r="NGN119" s="63"/>
      <c r="NGO119" s="63"/>
      <c r="NGP119" s="63"/>
      <c r="NGQ119" s="63"/>
      <c r="NGR119" s="63"/>
      <c r="NGS119" s="63"/>
      <c r="NGT119" s="63"/>
      <c r="NGU119" s="63"/>
      <c r="NGV119" s="63"/>
      <c r="NGW119" s="63"/>
      <c r="NGX119" s="63"/>
      <c r="NGY119" s="63"/>
      <c r="NGZ119" s="63"/>
      <c r="NHA119" s="63"/>
      <c r="NHB119" s="63"/>
      <c r="NHC119" s="63"/>
      <c r="NHD119" s="63"/>
      <c r="NHE119" s="63"/>
      <c r="NHF119" s="63"/>
      <c r="NHG119" s="63"/>
      <c r="NHH119" s="63"/>
      <c r="NHI119" s="63"/>
      <c r="NHJ119" s="63"/>
      <c r="NHK119" s="63"/>
      <c r="NHL119" s="63"/>
      <c r="NHM119" s="63"/>
      <c r="NHN119" s="63"/>
      <c r="NHO119" s="63"/>
      <c r="NHP119" s="63"/>
      <c r="NHQ119" s="63"/>
      <c r="NHR119" s="63"/>
      <c r="NHS119" s="63"/>
      <c r="NHT119" s="63"/>
      <c r="NHU119" s="63"/>
      <c r="NHV119" s="63"/>
      <c r="NHW119" s="63"/>
      <c r="NHX119" s="63"/>
      <c r="NHY119" s="63"/>
      <c r="NHZ119" s="63"/>
      <c r="NIA119" s="63"/>
      <c r="NIB119" s="63"/>
      <c r="NIC119" s="63"/>
      <c r="NID119" s="63"/>
      <c r="NIE119" s="63"/>
      <c r="NIF119" s="63"/>
      <c r="NIG119" s="63"/>
      <c r="NIH119" s="63"/>
      <c r="NII119" s="63"/>
      <c r="NIJ119" s="63"/>
      <c r="NIK119" s="63"/>
      <c r="NIL119" s="63"/>
      <c r="NIM119" s="63"/>
      <c r="NIN119" s="63"/>
      <c r="NIO119" s="63"/>
      <c r="NIP119" s="63"/>
      <c r="NIQ119" s="63"/>
      <c r="NIR119" s="63"/>
      <c r="NIS119" s="63"/>
      <c r="NIT119" s="63"/>
      <c r="NIU119" s="63"/>
      <c r="NIV119" s="63"/>
      <c r="NIW119" s="63"/>
      <c r="NIX119" s="63"/>
      <c r="NIY119" s="63"/>
      <c r="NIZ119" s="63"/>
      <c r="NJA119" s="63"/>
      <c r="NJB119" s="63"/>
      <c r="NJC119" s="63"/>
      <c r="NJD119" s="63"/>
      <c r="NJE119" s="63"/>
      <c r="NJF119" s="63"/>
      <c r="NJG119" s="63"/>
      <c r="NJH119" s="63"/>
      <c r="NJI119" s="63"/>
      <c r="NJJ119" s="63"/>
      <c r="NJK119" s="63"/>
      <c r="NJL119" s="63"/>
      <c r="NJM119" s="63"/>
      <c r="NJN119" s="63"/>
      <c r="NJO119" s="63"/>
      <c r="NJP119" s="63"/>
      <c r="NJQ119" s="63"/>
      <c r="NJR119" s="63"/>
      <c r="NJS119" s="63"/>
      <c r="NJT119" s="63"/>
      <c r="NJU119" s="63"/>
      <c r="NJV119" s="63"/>
      <c r="NJW119" s="63"/>
      <c r="NJX119" s="63"/>
      <c r="NJY119" s="63"/>
      <c r="NJZ119" s="63"/>
      <c r="NKA119" s="63"/>
      <c r="NKB119" s="63"/>
      <c r="NKC119" s="63"/>
      <c r="NKD119" s="63"/>
      <c r="NKE119" s="63"/>
      <c r="NKF119" s="63"/>
      <c r="NKG119" s="63"/>
      <c r="NKH119" s="63"/>
      <c r="NKI119" s="63"/>
      <c r="NKJ119" s="63"/>
      <c r="NKK119" s="63"/>
      <c r="NKL119" s="63"/>
      <c r="NKM119" s="63"/>
      <c r="NKN119" s="63"/>
      <c r="NKO119" s="63"/>
      <c r="NKP119" s="63"/>
      <c r="NKQ119" s="63"/>
      <c r="NKR119" s="63"/>
      <c r="NKS119" s="63"/>
      <c r="NKT119" s="63"/>
      <c r="NKU119" s="63"/>
      <c r="NKV119" s="63"/>
      <c r="NKW119" s="63"/>
      <c r="NKX119" s="63"/>
      <c r="NKY119" s="63"/>
      <c r="NKZ119" s="63"/>
      <c r="NLA119" s="63"/>
      <c r="NLB119" s="63"/>
      <c r="NLC119" s="63"/>
      <c r="NLD119" s="63"/>
      <c r="NLE119" s="63"/>
      <c r="NLF119" s="63"/>
      <c r="NLG119" s="63"/>
      <c r="NLH119" s="63"/>
      <c r="NLI119" s="63"/>
      <c r="NLJ119" s="63"/>
      <c r="NLK119" s="63"/>
      <c r="NLL119" s="63"/>
      <c r="NLM119" s="63"/>
      <c r="NLN119" s="63"/>
      <c r="NLO119" s="63"/>
      <c r="NLP119" s="63"/>
      <c r="NLQ119" s="63"/>
      <c r="NLR119" s="63"/>
      <c r="NLS119" s="63"/>
      <c r="NLT119" s="63"/>
      <c r="NLU119" s="63"/>
      <c r="NLV119" s="63"/>
      <c r="NLW119" s="63"/>
      <c r="NLX119" s="63"/>
      <c r="NLY119" s="63"/>
      <c r="NLZ119" s="63"/>
      <c r="NMA119" s="63"/>
      <c r="NMB119" s="63"/>
      <c r="NMC119" s="63"/>
      <c r="NMD119" s="63"/>
      <c r="NME119" s="63"/>
      <c r="NMF119" s="63"/>
      <c r="NMG119" s="63"/>
      <c r="NMH119" s="63"/>
      <c r="NMI119" s="63"/>
      <c r="NMJ119" s="63"/>
      <c r="NMK119" s="63"/>
      <c r="NML119" s="63"/>
      <c r="NMM119" s="63"/>
      <c r="NMN119" s="63"/>
      <c r="NMO119" s="63"/>
      <c r="NMP119" s="63"/>
      <c r="NMQ119" s="63"/>
      <c r="NMR119" s="63"/>
      <c r="NMS119" s="63"/>
      <c r="NMT119" s="63"/>
      <c r="NMU119" s="63"/>
      <c r="NMV119" s="63"/>
      <c r="NMW119" s="63"/>
      <c r="NMX119" s="63"/>
      <c r="NMY119" s="63"/>
      <c r="NMZ119" s="63"/>
      <c r="NNA119" s="63"/>
      <c r="NNB119" s="63"/>
      <c r="NNC119" s="63"/>
      <c r="NND119" s="63"/>
      <c r="NNE119" s="63"/>
      <c r="NNF119" s="63"/>
      <c r="NNG119" s="63"/>
      <c r="NNH119" s="63"/>
      <c r="NNI119" s="63"/>
      <c r="NNJ119" s="63"/>
      <c r="NNK119" s="63"/>
      <c r="NNL119" s="63"/>
      <c r="NNM119" s="63"/>
      <c r="NNN119" s="63"/>
      <c r="NNO119" s="63"/>
      <c r="NNP119" s="63"/>
      <c r="NNQ119" s="63"/>
      <c r="NNR119" s="63"/>
      <c r="NNS119" s="63"/>
      <c r="NNT119" s="63"/>
      <c r="NNU119" s="63"/>
      <c r="NNV119" s="63"/>
      <c r="NNW119" s="63"/>
      <c r="NNX119" s="63"/>
      <c r="NNY119" s="63"/>
      <c r="NNZ119" s="63"/>
      <c r="NOA119" s="63"/>
      <c r="NOB119" s="63"/>
      <c r="NOC119" s="63"/>
      <c r="NOD119" s="63"/>
      <c r="NOE119" s="63"/>
      <c r="NOF119" s="63"/>
      <c r="NOG119" s="63"/>
      <c r="NOH119" s="63"/>
      <c r="NOI119" s="63"/>
      <c r="NOJ119" s="63"/>
      <c r="NOK119" s="63"/>
      <c r="NOL119" s="63"/>
      <c r="NOM119" s="63"/>
      <c r="NON119" s="63"/>
      <c r="NOO119" s="63"/>
      <c r="NOP119" s="63"/>
      <c r="NOQ119" s="63"/>
      <c r="NOR119" s="63"/>
      <c r="NOS119" s="63"/>
      <c r="NOT119" s="63"/>
      <c r="NOU119" s="63"/>
      <c r="NOV119" s="63"/>
      <c r="NOW119" s="63"/>
      <c r="NOX119" s="63"/>
      <c r="NOY119" s="63"/>
      <c r="NOZ119" s="63"/>
      <c r="NPA119" s="63"/>
      <c r="NPB119" s="63"/>
      <c r="NPC119" s="63"/>
      <c r="NPD119" s="63"/>
      <c r="NPE119" s="63"/>
      <c r="NPF119" s="63"/>
      <c r="NPG119" s="63"/>
      <c r="NPH119" s="63"/>
      <c r="NPI119" s="63"/>
      <c r="NPJ119" s="63"/>
      <c r="NPK119" s="63"/>
      <c r="NPL119" s="63"/>
      <c r="NPM119" s="63"/>
      <c r="NPN119" s="63"/>
      <c r="NPO119" s="63"/>
      <c r="NPP119" s="63"/>
      <c r="NPQ119" s="63"/>
      <c r="NPR119" s="63"/>
      <c r="NPS119" s="63"/>
      <c r="NPT119" s="63"/>
      <c r="NPU119" s="63"/>
      <c r="NPV119" s="63"/>
      <c r="NPW119" s="63"/>
      <c r="NPX119" s="63"/>
      <c r="NPY119" s="63"/>
      <c r="NPZ119" s="63"/>
      <c r="NQA119" s="63"/>
      <c r="NQB119" s="63"/>
      <c r="NQC119" s="63"/>
      <c r="NQD119" s="63"/>
      <c r="NQE119" s="63"/>
      <c r="NQF119" s="63"/>
      <c r="NQG119" s="63"/>
      <c r="NQH119" s="63"/>
      <c r="NQI119" s="63"/>
      <c r="NQJ119" s="63"/>
      <c r="NQK119" s="63"/>
      <c r="NQL119" s="63"/>
      <c r="NQM119" s="63"/>
      <c r="NQN119" s="63"/>
      <c r="NQO119" s="63"/>
      <c r="NQP119" s="63"/>
      <c r="NQQ119" s="63"/>
      <c r="NQR119" s="63"/>
      <c r="NQS119" s="63"/>
      <c r="NQT119" s="63"/>
      <c r="NQU119" s="63"/>
      <c r="NQV119" s="63"/>
      <c r="NQW119" s="63"/>
      <c r="NQX119" s="63"/>
      <c r="NQY119" s="63"/>
      <c r="NQZ119" s="63"/>
      <c r="NRA119" s="63"/>
      <c r="NRB119" s="63"/>
      <c r="NRC119" s="63"/>
      <c r="NRD119" s="63"/>
      <c r="NRE119" s="63"/>
      <c r="NRF119" s="63"/>
      <c r="NRG119" s="63"/>
      <c r="NRH119" s="63"/>
      <c r="NRI119" s="63"/>
      <c r="NRJ119" s="63"/>
      <c r="NRK119" s="63"/>
      <c r="NRL119" s="63"/>
      <c r="NRM119" s="63"/>
      <c r="NRN119" s="63"/>
      <c r="NRO119" s="63"/>
      <c r="NRP119" s="63"/>
      <c r="NRQ119" s="63"/>
      <c r="NRR119" s="63"/>
      <c r="NRS119" s="63"/>
      <c r="NRT119" s="63"/>
      <c r="NRU119" s="63"/>
      <c r="NRV119" s="63"/>
      <c r="NRW119" s="63"/>
      <c r="NRX119" s="63"/>
      <c r="NRY119" s="63"/>
      <c r="NRZ119" s="63"/>
      <c r="NSA119" s="63"/>
      <c r="NSB119" s="63"/>
      <c r="NSC119" s="63"/>
      <c r="NSD119" s="63"/>
      <c r="NSE119" s="63"/>
      <c r="NSF119" s="63"/>
      <c r="NSG119" s="63"/>
      <c r="NSH119" s="63"/>
      <c r="NSI119" s="63"/>
      <c r="NSJ119" s="63"/>
      <c r="NSK119" s="63"/>
      <c r="NSL119" s="63"/>
      <c r="NSM119" s="63"/>
      <c r="NSN119" s="63"/>
      <c r="NSO119" s="63"/>
      <c r="NSP119" s="63"/>
      <c r="NSQ119" s="63"/>
      <c r="NSR119" s="63"/>
      <c r="NSS119" s="63"/>
      <c r="NST119" s="63"/>
      <c r="NSU119" s="63"/>
      <c r="NSV119" s="63"/>
      <c r="NSW119" s="63"/>
      <c r="NSX119" s="63"/>
      <c r="NSY119" s="63"/>
      <c r="NSZ119" s="63"/>
      <c r="NTA119" s="63"/>
      <c r="NTB119" s="63"/>
      <c r="NTC119" s="63"/>
      <c r="NTD119" s="63"/>
      <c r="NTE119" s="63"/>
      <c r="NTF119" s="63"/>
      <c r="NTG119" s="63"/>
      <c r="NTH119" s="63"/>
      <c r="NTI119" s="63"/>
      <c r="NTJ119" s="63"/>
      <c r="NTK119" s="63"/>
      <c r="NTL119" s="63"/>
      <c r="NTM119" s="63"/>
      <c r="NTN119" s="63"/>
      <c r="NTO119" s="63"/>
      <c r="NTP119" s="63"/>
      <c r="NTQ119" s="63"/>
      <c r="NTR119" s="63"/>
      <c r="NTS119" s="63"/>
      <c r="NTT119" s="63"/>
      <c r="NTU119" s="63"/>
      <c r="NTV119" s="63"/>
      <c r="NTW119" s="63"/>
      <c r="NTX119" s="63"/>
      <c r="NTY119" s="63"/>
      <c r="NTZ119" s="63"/>
      <c r="NUA119" s="63"/>
      <c r="NUB119" s="63"/>
      <c r="NUC119" s="63"/>
      <c r="NUD119" s="63"/>
      <c r="NUE119" s="63"/>
      <c r="NUF119" s="63"/>
      <c r="NUG119" s="63"/>
      <c r="NUH119" s="63"/>
      <c r="NUI119" s="63"/>
      <c r="NUJ119" s="63"/>
      <c r="NUK119" s="63"/>
      <c r="NUL119" s="63"/>
      <c r="NUM119" s="63"/>
      <c r="NUN119" s="63"/>
      <c r="NUO119" s="63"/>
      <c r="NUP119" s="63"/>
      <c r="NUQ119" s="63"/>
      <c r="NUR119" s="63"/>
      <c r="NUS119" s="63"/>
      <c r="NUT119" s="63"/>
      <c r="NUU119" s="63"/>
      <c r="NUV119" s="63"/>
      <c r="NUW119" s="63"/>
      <c r="NUX119" s="63"/>
      <c r="NUY119" s="63"/>
      <c r="NUZ119" s="63"/>
      <c r="NVA119" s="63"/>
      <c r="NVB119" s="63"/>
      <c r="NVC119" s="63"/>
      <c r="NVD119" s="63"/>
      <c r="NVE119" s="63"/>
      <c r="NVF119" s="63"/>
      <c r="NVG119" s="63"/>
      <c r="NVH119" s="63"/>
      <c r="NVI119" s="63"/>
      <c r="NVJ119" s="63"/>
      <c r="NVK119" s="63"/>
      <c r="NVL119" s="63"/>
      <c r="NVM119" s="63"/>
      <c r="NVN119" s="63"/>
      <c r="NVO119" s="63"/>
      <c r="NVP119" s="63"/>
      <c r="NVQ119" s="63"/>
      <c r="NVR119" s="63"/>
      <c r="NVS119" s="63"/>
      <c r="NVT119" s="63"/>
      <c r="NVU119" s="63"/>
      <c r="NVV119" s="63"/>
      <c r="NVW119" s="63"/>
      <c r="NVX119" s="63"/>
      <c r="NVY119" s="63"/>
      <c r="NVZ119" s="63"/>
      <c r="NWA119" s="63"/>
      <c r="NWB119" s="63"/>
      <c r="NWC119" s="63"/>
      <c r="NWD119" s="63"/>
      <c r="NWE119" s="63"/>
      <c r="NWF119" s="63"/>
      <c r="NWG119" s="63"/>
      <c r="NWH119" s="63"/>
      <c r="NWI119" s="63"/>
      <c r="NWJ119" s="63"/>
      <c r="NWK119" s="63"/>
      <c r="NWL119" s="63"/>
      <c r="NWM119" s="63"/>
      <c r="NWN119" s="63"/>
      <c r="NWO119" s="63"/>
      <c r="NWP119" s="63"/>
      <c r="NWQ119" s="63"/>
      <c r="NWR119" s="63"/>
      <c r="NWS119" s="63"/>
      <c r="NWT119" s="63"/>
      <c r="NWU119" s="63"/>
      <c r="NWV119" s="63"/>
      <c r="NWW119" s="63"/>
      <c r="NWX119" s="63"/>
      <c r="NWY119" s="63"/>
      <c r="NWZ119" s="63"/>
      <c r="NXA119" s="63"/>
      <c r="NXB119" s="63"/>
      <c r="NXC119" s="63"/>
      <c r="NXD119" s="63"/>
      <c r="NXE119" s="63"/>
      <c r="NXF119" s="63"/>
      <c r="NXG119" s="63"/>
      <c r="NXH119" s="63"/>
      <c r="NXI119" s="63"/>
      <c r="NXJ119" s="63"/>
      <c r="NXK119" s="63"/>
      <c r="NXL119" s="63"/>
      <c r="NXM119" s="63"/>
      <c r="NXN119" s="63"/>
      <c r="NXO119" s="63"/>
      <c r="NXP119" s="63"/>
      <c r="NXQ119" s="63"/>
      <c r="NXR119" s="63"/>
      <c r="NXS119" s="63"/>
      <c r="NXT119" s="63"/>
      <c r="NXU119" s="63"/>
      <c r="NXV119" s="63"/>
      <c r="NXW119" s="63"/>
      <c r="NXX119" s="63"/>
      <c r="NXY119" s="63"/>
      <c r="NXZ119" s="63"/>
      <c r="NYA119" s="63"/>
      <c r="NYB119" s="63"/>
      <c r="NYC119" s="63"/>
      <c r="NYD119" s="63"/>
      <c r="NYE119" s="63"/>
      <c r="NYF119" s="63"/>
      <c r="NYG119" s="63"/>
      <c r="NYH119" s="63"/>
      <c r="NYI119" s="63"/>
      <c r="NYJ119" s="63"/>
      <c r="NYK119" s="63"/>
      <c r="NYL119" s="63"/>
      <c r="NYM119" s="63"/>
      <c r="NYN119" s="63"/>
      <c r="NYO119" s="63"/>
      <c r="NYP119" s="63"/>
      <c r="NYQ119" s="63"/>
      <c r="NYR119" s="63"/>
      <c r="NYS119" s="63"/>
      <c r="NYT119" s="63"/>
      <c r="NYU119" s="63"/>
      <c r="NYV119" s="63"/>
      <c r="NYW119" s="63"/>
      <c r="NYX119" s="63"/>
      <c r="NYY119" s="63"/>
      <c r="NYZ119" s="63"/>
      <c r="NZA119" s="63"/>
      <c r="NZB119" s="63"/>
      <c r="NZC119" s="63"/>
      <c r="NZD119" s="63"/>
      <c r="NZE119" s="63"/>
      <c r="NZF119" s="63"/>
      <c r="NZG119" s="63"/>
      <c r="NZH119" s="63"/>
      <c r="NZI119" s="63"/>
      <c r="NZJ119" s="63"/>
      <c r="NZK119" s="63"/>
      <c r="NZL119" s="63"/>
      <c r="NZM119" s="63"/>
      <c r="NZN119" s="63"/>
      <c r="NZO119" s="63"/>
      <c r="NZP119" s="63"/>
      <c r="NZQ119" s="63"/>
      <c r="NZR119" s="63"/>
      <c r="NZS119" s="63"/>
      <c r="NZT119" s="63"/>
      <c r="NZU119" s="63"/>
      <c r="NZV119" s="63"/>
      <c r="NZW119" s="63"/>
      <c r="NZX119" s="63"/>
      <c r="NZY119" s="63"/>
      <c r="NZZ119" s="63"/>
      <c r="OAA119" s="63"/>
      <c r="OAB119" s="63"/>
      <c r="OAC119" s="63"/>
      <c r="OAD119" s="63"/>
      <c r="OAE119" s="63"/>
      <c r="OAF119" s="63"/>
      <c r="OAG119" s="63"/>
      <c r="OAH119" s="63"/>
      <c r="OAI119" s="63"/>
      <c r="OAJ119" s="63"/>
      <c r="OAK119" s="63"/>
      <c r="OAL119" s="63"/>
      <c r="OAM119" s="63"/>
      <c r="OAN119" s="63"/>
      <c r="OAO119" s="63"/>
      <c r="OAP119" s="63"/>
      <c r="OAQ119" s="63"/>
      <c r="OAR119" s="63"/>
      <c r="OAS119" s="63"/>
      <c r="OAT119" s="63"/>
      <c r="OAU119" s="63"/>
      <c r="OAV119" s="63"/>
      <c r="OAW119" s="63"/>
      <c r="OAX119" s="63"/>
      <c r="OAY119" s="63"/>
      <c r="OAZ119" s="63"/>
      <c r="OBA119" s="63"/>
      <c r="OBB119" s="63"/>
      <c r="OBC119" s="63"/>
      <c r="OBD119" s="63"/>
      <c r="OBE119" s="63"/>
      <c r="OBF119" s="63"/>
      <c r="OBG119" s="63"/>
      <c r="OBH119" s="63"/>
      <c r="OBI119" s="63"/>
      <c r="OBJ119" s="63"/>
      <c r="OBK119" s="63"/>
      <c r="OBL119" s="63"/>
      <c r="OBM119" s="63"/>
      <c r="OBN119" s="63"/>
      <c r="OBO119" s="63"/>
      <c r="OBP119" s="63"/>
      <c r="OBQ119" s="63"/>
      <c r="OBR119" s="63"/>
      <c r="OBS119" s="63"/>
      <c r="OBT119" s="63"/>
      <c r="OBU119" s="63"/>
      <c r="OBV119" s="63"/>
      <c r="OBW119" s="63"/>
      <c r="OBX119" s="63"/>
      <c r="OBY119" s="63"/>
      <c r="OBZ119" s="63"/>
      <c r="OCA119" s="63"/>
      <c r="OCB119" s="63"/>
      <c r="OCC119" s="63"/>
      <c r="OCD119" s="63"/>
      <c r="OCE119" s="63"/>
      <c r="OCF119" s="63"/>
      <c r="OCG119" s="63"/>
      <c r="OCH119" s="63"/>
      <c r="OCI119" s="63"/>
      <c r="OCJ119" s="63"/>
      <c r="OCK119" s="63"/>
      <c r="OCL119" s="63"/>
      <c r="OCM119" s="63"/>
      <c r="OCN119" s="63"/>
      <c r="OCO119" s="63"/>
      <c r="OCP119" s="63"/>
      <c r="OCQ119" s="63"/>
      <c r="OCR119" s="63"/>
      <c r="OCS119" s="63"/>
      <c r="OCT119" s="63"/>
      <c r="OCU119" s="63"/>
      <c r="OCV119" s="63"/>
      <c r="OCW119" s="63"/>
      <c r="OCX119" s="63"/>
      <c r="OCY119" s="63"/>
      <c r="OCZ119" s="63"/>
      <c r="ODA119" s="63"/>
      <c r="ODB119" s="63"/>
      <c r="ODC119" s="63"/>
      <c r="ODD119" s="63"/>
      <c r="ODE119" s="63"/>
      <c r="ODF119" s="63"/>
      <c r="ODG119" s="63"/>
      <c r="ODH119" s="63"/>
      <c r="ODI119" s="63"/>
      <c r="ODJ119" s="63"/>
      <c r="ODK119" s="63"/>
      <c r="ODL119" s="63"/>
      <c r="ODM119" s="63"/>
      <c r="ODN119" s="63"/>
      <c r="ODO119" s="63"/>
      <c r="ODP119" s="63"/>
      <c r="ODQ119" s="63"/>
      <c r="ODR119" s="63"/>
      <c r="ODS119" s="63"/>
      <c r="ODT119" s="63"/>
      <c r="ODU119" s="63"/>
      <c r="ODV119" s="63"/>
      <c r="ODW119" s="63"/>
      <c r="ODX119" s="63"/>
      <c r="ODY119" s="63"/>
      <c r="ODZ119" s="63"/>
      <c r="OEA119" s="63"/>
      <c r="OEB119" s="63"/>
      <c r="OEC119" s="63"/>
      <c r="OED119" s="63"/>
      <c r="OEE119" s="63"/>
      <c r="OEF119" s="63"/>
      <c r="OEG119" s="63"/>
      <c r="OEH119" s="63"/>
      <c r="OEI119" s="63"/>
      <c r="OEJ119" s="63"/>
      <c r="OEK119" s="63"/>
      <c r="OEL119" s="63"/>
      <c r="OEM119" s="63"/>
      <c r="OEN119" s="63"/>
      <c r="OEO119" s="63"/>
      <c r="OEP119" s="63"/>
      <c r="OEQ119" s="63"/>
      <c r="OER119" s="63"/>
      <c r="OES119" s="63"/>
      <c r="OET119" s="63"/>
      <c r="OEU119" s="63"/>
      <c r="OEV119" s="63"/>
      <c r="OEW119" s="63"/>
      <c r="OEX119" s="63"/>
      <c r="OEY119" s="63"/>
      <c r="OEZ119" s="63"/>
      <c r="OFA119" s="63"/>
      <c r="OFB119" s="63"/>
      <c r="OFC119" s="63"/>
      <c r="OFD119" s="63"/>
      <c r="OFE119" s="63"/>
      <c r="OFF119" s="63"/>
      <c r="OFG119" s="63"/>
      <c r="OFH119" s="63"/>
      <c r="OFI119" s="63"/>
      <c r="OFJ119" s="63"/>
      <c r="OFK119" s="63"/>
      <c r="OFL119" s="63"/>
      <c r="OFM119" s="63"/>
      <c r="OFN119" s="63"/>
      <c r="OFO119" s="63"/>
      <c r="OFP119" s="63"/>
      <c r="OFQ119" s="63"/>
      <c r="OFR119" s="63"/>
      <c r="OFS119" s="63"/>
      <c r="OFT119" s="63"/>
      <c r="OFU119" s="63"/>
      <c r="OFV119" s="63"/>
      <c r="OFW119" s="63"/>
      <c r="OFX119" s="63"/>
      <c r="OFY119" s="63"/>
      <c r="OFZ119" s="63"/>
      <c r="OGA119" s="63"/>
      <c r="OGB119" s="63"/>
      <c r="OGC119" s="63"/>
      <c r="OGD119" s="63"/>
      <c r="OGE119" s="63"/>
      <c r="OGF119" s="63"/>
      <c r="OGG119" s="63"/>
      <c r="OGH119" s="63"/>
      <c r="OGI119" s="63"/>
      <c r="OGJ119" s="63"/>
      <c r="OGK119" s="63"/>
      <c r="OGL119" s="63"/>
      <c r="OGM119" s="63"/>
      <c r="OGN119" s="63"/>
      <c r="OGO119" s="63"/>
      <c r="OGP119" s="63"/>
      <c r="OGQ119" s="63"/>
      <c r="OGR119" s="63"/>
      <c r="OGS119" s="63"/>
      <c r="OGT119" s="63"/>
      <c r="OGU119" s="63"/>
      <c r="OGV119" s="63"/>
      <c r="OGW119" s="63"/>
      <c r="OGX119" s="63"/>
      <c r="OGY119" s="63"/>
      <c r="OGZ119" s="63"/>
      <c r="OHA119" s="63"/>
      <c r="OHB119" s="63"/>
      <c r="OHC119" s="63"/>
      <c r="OHD119" s="63"/>
      <c r="OHE119" s="63"/>
      <c r="OHF119" s="63"/>
      <c r="OHG119" s="63"/>
      <c r="OHH119" s="63"/>
      <c r="OHI119" s="63"/>
      <c r="OHJ119" s="63"/>
      <c r="OHK119" s="63"/>
      <c r="OHL119" s="63"/>
      <c r="OHM119" s="63"/>
      <c r="OHN119" s="63"/>
      <c r="OHO119" s="63"/>
      <c r="OHP119" s="63"/>
      <c r="OHQ119" s="63"/>
      <c r="OHR119" s="63"/>
      <c r="OHS119" s="63"/>
      <c r="OHT119" s="63"/>
      <c r="OHU119" s="63"/>
      <c r="OHV119" s="63"/>
      <c r="OHW119" s="63"/>
      <c r="OHX119" s="63"/>
      <c r="OHY119" s="63"/>
      <c r="OHZ119" s="63"/>
      <c r="OIA119" s="63"/>
      <c r="OIB119" s="63"/>
      <c r="OIC119" s="63"/>
      <c r="OID119" s="63"/>
      <c r="OIE119" s="63"/>
      <c r="OIF119" s="63"/>
      <c r="OIG119" s="63"/>
      <c r="OIH119" s="63"/>
      <c r="OII119" s="63"/>
      <c r="OIJ119" s="63"/>
      <c r="OIK119" s="63"/>
      <c r="OIL119" s="63"/>
      <c r="OIM119" s="63"/>
      <c r="OIN119" s="63"/>
      <c r="OIO119" s="63"/>
      <c r="OIP119" s="63"/>
      <c r="OIQ119" s="63"/>
      <c r="OIR119" s="63"/>
      <c r="OIS119" s="63"/>
      <c r="OIT119" s="63"/>
      <c r="OIU119" s="63"/>
      <c r="OIV119" s="63"/>
      <c r="OIW119" s="63"/>
      <c r="OIX119" s="63"/>
      <c r="OIY119" s="63"/>
      <c r="OIZ119" s="63"/>
      <c r="OJA119" s="63"/>
      <c r="OJB119" s="63"/>
      <c r="OJC119" s="63"/>
      <c r="OJD119" s="63"/>
      <c r="OJE119" s="63"/>
      <c r="OJF119" s="63"/>
      <c r="OJG119" s="63"/>
      <c r="OJH119" s="63"/>
      <c r="OJI119" s="63"/>
      <c r="OJJ119" s="63"/>
      <c r="OJK119" s="63"/>
      <c r="OJL119" s="63"/>
      <c r="OJM119" s="63"/>
      <c r="OJN119" s="63"/>
      <c r="OJO119" s="63"/>
      <c r="OJP119" s="63"/>
      <c r="OJQ119" s="63"/>
      <c r="OJR119" s="63"/>
      <c r="OJS119" s="63"/>
      <c r="OJT119" s="63"/>
      <c r="OJU119" s="63"/>
      <c r="OJV119" s="63"/>
      <c r="OJW119" s="63"/>
      <c r="OJX119" s="63"/>
      <c r="OJY119" s="63"/>
      <c r="OJZ119" s="63"/>
      <c r="OKA119" s="63"/>
      <c r="OKB119" s="63"/>
      <c r="OKC119" s="63"/>
      <c r="OKD119" s="63"/>
      <c r="OKE119" s="63"/>
      <c r="OKF119" s="63"/>
      <c r="OKG119" s="63"/>
      <c r="OKH119" s="63"/>
      <c r="OKI119" s="63"/>
      <c r="OKJ119" s="63"/>
      <c r="OKK119" s="63"/>
      <c r="OKL119" s="63"/>
      <c r="OKM119" s="63"/>
      <c r="OKN119" s="63"/>
      <c r="OKO119" s="63"/>
      <c r="OKP119" s="63"/>
      <c r="OKQ119" s="63"/>
      <c r="OKR119" s="63"/>
      <c r="OKS119" s="63"/>
      <c r="OKT119" s="63"/>
      <c r="OKU119" s="63"/>
      <c r="OKV119" s="63"/>
      <c r="OKW119" s="63"/>
      <c r="OKX119" s="63"/>
      <c r="OKY119" s="63"/>
      <c r="OKZ119" s="63"/>
      <c r="OLA119" s="63"/>
      <c r="OLB119" s="63"/>
      <c r="OLC119" s="63"/>
      <c r="OLD119" s="63"/>
      <c r="OLE119" s="63"/>
      <c r="OLF119" s="63"/>
      <c r="OLG119" s="63"/>
      <c r="OLH119" s="63"/>
      <c r="OLI119" s="63"/>
      <c r="OLJ119" s="63"/>
      <c r="OLK119" s="63"/>
      <c r="OLL119" s="63"/>
      <c r="OLM119" s="63"/>
      <c r="OLN119" s="63"/>
      <c r="OLO119" s="63"/>
      <c r="OLP119" s="63"/>
      <c r="OLQ119" s="63"/>
      <c r="OLR119" s="63"/>
      <c r="OLS119" s="63"/>
      <c r="OLT119" s="63"/>
      <c r="OLU119" s="63"/>
      <c r="OLV119" s="63"/>
      <c r="OLW119" s="63"/>
      <c r="OLX119" s="63"/>
      <c r="OLY119" s="63"/>
      <c r="OLZ119" s="63"/>
      <c r="OMA119" s="63"/>
      <c r="OMB119" s="63"/>
      <c r="OMC119" s="63"/>
      <c r="OMD119" s="63"/>
      <c r="OME119" s="63"/>
      <c r="OMF119" s="63"/>
      <c r="OMG119" s="63"/>
      <c r="OMH119" s="63"/>
      <c r="OMI119" s="63"/>
      <c r="OMJ119" s="63"/>
      <c r="OMK119" s="63"/>
      <c r="OML119" s="63"/>
      <c r="OMM119" s="63"/>
      <c r="OMN119" s="63"/>
      <c r="OMO119" s="63"/>
      <c r="OMP119" s="63"/>
      <c r="OMQ119" s="63"/>
      <c r="OMR119" s="63"/>
      <c r="OMS119" s="63"/>
      <c r="OMT119" s="63"/>
      <c r="OMU119" s="63"/>
      <c r="OMV119" s="63"/>
      <c r="OMW119" s="63"/>
      <c r="OMX119" s="63"/>
      <c r="OMY119" s="63"/>
      <c r="OMZ119" s="63"/>
      <c r="ONA119" s="63"/>
      <c r="ONB119" s="63"/>
      <c r="ONC119" s="63"/>
      <c r="OND119" s="63"/>
      <c r="ONE119" s="63"/>
      <c r="ONF119" s="63"/>
      <c r="ONG119" s="63"/>
      <c r="ONH119" s="63"/>
      <c r="ONI119" s="63"/>
      <c r="ONJ119" s="63"/>
      <c r="ONK119" s="63"/>
      <c r="ONL119" s="63"/>
      <c r="ONM119" s="63"/>
      <c r="ONN119" s="63"/>
      <c r="ONO119" s="63"/>
      <c r="ONP119" s="63"/>
      <c r="ONQ119" s="63"/>
      <c r="ONR119" s="63"/>
      <c r="ONS119" s="63"/>
      <c r="ONT119" s="63"/>
      <c r="ONU119" s="63"/>
      <c r="ONV119" s="63"/>
      <c r="ONW119" s="63"/>
      <c r="ONX119" s="63"/>
      <c r="ONY119" s="63"/>
      <c r="ONZ119" s="63"/>
      <c r="OOA119" s="63"/>
      <c r="OOB119" s="63"/>
      <c r="OOC119" s="63"/>
      <c r="OOD119" s="63"/>
      <c r="OOE119" s="63"/>
      <c r="OOF119" s="63"/>
      <c r="OOG119" s="63"/>
      <c r="OOH119" s="63"/>
      <c r="OOI119" s="63"/>
      <c r="OOJ119" s="63"/>
      <c r="OOK119" s="63"/>
      <c r="OOL119" s="63"/>
      <c r="OOM119" s="63"/>
      <c r="OON119" s="63"/>
      <c r="OOO119" s="63"/>
      <c r="OOP119" s="63"/>
      <c r="OOQ119" s="63"/>
      <c r="OOR119" s="63"/>
      <c r="OOS119" s="63"/>
      <c r="OOT119" s="63"/>
      <c r="OOU119" s="63"/>
      <c r="OOV119" s="63"/>
      <c r="OOW119" s="63"/>
      <c r="OOX119" s="63"/>
      <c r="OOY119" s="63"/>
      <c r="OOZ119" s="63"/>
      <c r="OPA119" s="63"/>
      <c r="OPB119" s="63"/>
      <c r="OPC119" s="63"/>
      <c r="OPD119" s="63"/>
      <c r="OPE119" s="63"/>
      <c r="OPF119" s="63"/>
      <c r="OPG119" s="63"/>
      <c r="OPH119" s="63"/>
      <c r="OPI119" s="63"/>
      <c r="OPJ119" s="63"/>
      <c r="OPK119" s="63"/>
      <c r="OPL119" s="63"/>
      <c r="OPM119" s="63"/>
      <c r="OPN119" s="63"/>
      <c r="OPO119" s="63"/>
      <c r="OPP119" s="63"/>
      <c r="OPQ119" s="63"/>
      <c r="OPR119" s="63"/>
      <c r="OPS119" s="63"/>
      <c r="OPT119" s="63"/>
      <c r="OPU119" s="63"/>
      <c r="OPV119" s="63"/>
      <c r="OPW119" s="63"/>
      <c r="OPX119" s="63"/>
      <c r="OPY119" s="63"/>
      <c r="OPZ119" s="63"/>
      <c r="OQA119" s="63"/>
      <c r="OQB119" s="63"/>
      <c r="OQC119" s="63"/>
      <c r="OQD119" s="63"/>
      <c r="OQE119" s="63"/>
      <c r="OQF119" s="63"/>
      <c r="OQG119" s="63"/>
      <c r="OQH119" s="63"/>
      <c r="OQI119" s="63"/>
      <c r="OQJ119" s="63"/>
      <c r="OQK119" s="63"/>
      <c r="OQL119" s="63"/>
      <c r="OQM119" s="63"/>
      <c r="OQN119" s="63"/>
      <c r="OQO119" s="63"/>
      <c r="OQP119" s="63"/>
      <c r="OQQ119" s="63"/>
      <c r="OQR119" s="63"/>
      <c r="OQS119" s="63"/>
      <c r="OQT119" s="63"/>
      <c r="OQU119" s="63"/>
      <c r="OQV119" s="63"/>
      <c r="OQW119" s="63"/>
      <c r="OQX119" s="63"/>
      <c r="OQY119" s="63"/>
      <c r="OQZ119" s="63"/>
      <c r="ORA119" s="63"/>
      <c r="ORB119" s="63"/>
      <c r="ORC119" s="63"/>
      <c r="ORD119" s="63"/>
      <c r="ORE119" s="63"/>
      <c r="ORF119" s="63"/>
      <c r="ORG119" s="63"/>
      <c r="ORH119" s="63"/>
      <c r="ORI119" s="63"/>
      <c r="ORJ119" s="63"/>
      <c r="ORK119" s="63"/>
      <c r="ORL119" s="63"/>
      <c r="ORM119" s="63"/>
      <c r="ORN119" s="63"/>
      <c r="ORO119" s="63"/>
      <c r="ORP119" s="63"/>
      <c r="ORQ119" s="63"/>
      <c r="ORR119" s="63"/>
      <c r="ORS119" s="63"/>
      <c r="ORT119" s="63"/>
      <c r="ORU119" s="63"/>
      <c r="ORV119" s="63"/>
      <c r="ORW119" s="63"/>
      <c r="ORX119" s="63"/>
      <c r="ORY119" s="63"/>
      <c r="ORZ119" s="63"/>
      <c r="OSA119" s="63"/>
      <c r="OSB119" s="63"/>
      <c r="OSC119" s="63"/>
      <c r="OSD119" s="63"/>
      <c r="OSE119" s="63"/>
      <c r="OSF119" s="63"/>
      <c r="OSG119" s="63"/>
      <c r="OSH119" s="63"/>
      <c r="OSI119" s="63"/>
      <c r="OSJ119" s="63"/>
      <c r="OSK119" s="63"/>
      <c r="OSL119" s="63"/>
      <c r="OSM119" s="63"/>
      <c r="OSN119" s="63"/>
      <c r="OSO119" s="63"/>
      <c r="OSP119" s="63"/>
      <c r="OSQ119" s="63"/>
      <c r="OSR119" s="63"/>
      <c r="OSS119" s="63"/>
      <c r="OST119" s="63"/>
      <c r="OSU119" s="63"/>
      <c r="OSV119" s="63"/>
      <c r="OSW119" s="63"/>
      <c r="OSX119" s="63"/>
      <c r="OSY119" s="63"/>
      <c r="OSZ119" s="63"/>
      <c r="OTA119" s="63"/>
      <c r="OTB119" s="63"/>
      <c r="OTC119" s="63"/>
      <c r="OTD119" s="63"/>
      <c r="OTE119" s="63"/>
      <c r="OTF119" s="63"/>
      <c r="OTG119" s="63"/>
      <c r="OTH119" s="63"/>
      <c r="OTI119" s="63"/>
      <c r="OTJ119" s="63"/>
      <c r="OTK119" s="63"/>
      <c r="OTL119" s="63"/>
      <c r="OTM119" s="63"/>
      <c r="OTN119" s="63"/>
      <c r="OTO119" s="63"/>
      <c r="OTP119" s="63"/>
      <c r="OTQ119" s="63"/>
      <c r="OTR119" s="63"/>
      <c r="OTS119" s="63"/>
      <c r="OTT119" s="63"/>
      <c r="OTU119" s="63"/>
      <c r="OTV119" s="63"/>
      <c r="OTW119" s="63"/>
      <c r="OTX119" s="63"/>
      <c r="OTY119" s="63"/>
      <c r="OTZ119" s="63"/>
      <c r="OUA119" s="63"/>
      <c r="OUB119" s="63"/>
      <c r="OUC119" s="63"/>
      <c r="OUD119" s="63"/>
      <c r="OUE119" s="63"/>
      <c r="OUF119" s="63"/>
      <c r="OUG119" s="63"/>
      <c r="OUH119" s="63"/>
      <c r="OUI119" s="63"/>
      <c r="OUJ119" s="63"/>
      <c r="OUK119" s="63"/>
      <c r="OUL119" s="63"/>
      <c r="OUM119" s="63"/>
      <c r="OUN119" s="63"/>
      <c r="OUO119" s="63"/>
      <c r="OUP119" s="63"/>
      <c r="OUQ119" s="63"/>
      <c r="OUR119" s="63"/>
      <c r="OUS119" s="63"/>
      <c r="OUT119" s="63"/>
      <c r="OUU119" s="63"/>
      <c r="OUV119" s="63"/>
      <c r="OUW119" s="63"/>
      <c r="OUX119" s="63"/>
      <c r="OUY119" s="63"/>
      <c r="OUZ119" s="63"/>
      <c r="OVA119" s="63"/>
      <c r="OVB119" s="63"/>
      <c r="OVC119" s="63"/>
      <c r="OVD119" s="63"/>
      <c r="OVE119" s="63"/>
      <c r="OVF119" s="63"/>
      <c r="OVG119" s="63"/>
      <c r="OVH119" s="63"/>
      <c r="OVI119" s="63"/>
      <c r="OVJ119" s="63"/>
      <c r="OVK119" s="63"/>
      <c r="OVL119" s="63"/>
      <c r="OVM119" s="63"/>
      <c r="OVN119" s="63"/>
      <c r="OVO119" s="63"/>
      <c r="OVP119" s="63"/>
      <c r="OVQ119" s="63"/>
      <c r="OVR119" s="63"/>
      <c r="OVS119" s="63"/>
      <c r="OVT119" s="63"/>
      <c r="OVU119" s="63"/>
      <c r="OVV119" s="63"/>
      <c r="OVW119" s="63"/>
      <c r="OVX119" s="63"/>
      <c r="OVY119" s="63"/>
      <c r="OVZ119" s="63"/>
      <c r="OWA119" s="63"/>
      <c r="OWB119" s="63"/>
      <c r="OWC119" s="63"/>
      <c r="OWD119" s="63"/>
      <c r="OWE119" s="63"/>
      <c r="OWF119" s="63"/>
      <c r="OWG119" s="63"/>
      <c r="OWH119" s="63"/>
      <c r="OWI119" s="63"/>
      <c r="OWJ119" s="63"/>
      <c r="OWK119" s="63"/>
      <c r="OWL119" s="63"/>
      <c r="OWM119" s="63"/>
      <c r="OWN119" s="63"/>
      <c r="OWO119" s="63"/>
      <c r="OWP119" s="63"/>
      <c r="OWQ119" s="63"/>
      <c r="OWR119" s="63"/>
      <c r="OWS119" s="63"/>
      <c r="OWT119" s="63"/>
      <c r="OWU119" s="63"/>
      <c r="OWV119" s="63"/>
      <c r="OWW119" s="63"/>
      <c r="OWX119" s="63"/>
      <c r="OWY119" s="63"/>
      <c r="OWZ119" s="63"/>
      <c r="OXA119" s="63"/>
      <c r="OXB119" s="63"/>
      <c r="OXC119" s="63"/>
      <c r="OXD119" s="63"/>
      <c r="OXE119" s="63"/>
      <c r="OXF119" s="63"/>
      <c r="OXG119" s="63"/>
      <c r="OXH119" s="63"/>
      <c r="OXI119" s="63"/>
      <c r="OXJ119" s="63"/>
      <c r="OXK119" s="63"/>
      <c r="OXL119" s="63"/>
      <c r="OXM119" s="63"/>
      <c r="OXN119" s="63"/>
      <c r="OXO119" s="63"/>
      <c r="OXP119" s="63"/>
      <c r="OXQ119" s="63"/>
      <c r="OXR119" s="63"/>
      <c r="OXS119" s="63"/>
      <c r="OXT119" s="63"/>
      <c r="OXU119" s="63"/>
      <c r="OXV119" s="63"/>
      <c r="OXW119" s="63"/>
      <c r="OXX119" s="63"/>
      <c r="OXY119" s="63"/>
      <c r="OXZ119" s="63"/>
      <c r="OYA119" s="63"/>
      <c r="OYB119" s="63"/>
      <c r="OYC119" s="63"/>
      <c r="OYD119" s="63"/>
      <c r="OYE119" s="63"/>
      <c r="OYF119" s="63"/>
      <c r="OYG119" s="63"/>
      <c r="OYH119" s="63"/>
      <c r="OYI119" s="63"/>
      <c r="OYJ119" s="63"/>
      <c r="OYK119" s="63"/>
      <c r="OYL119" s="63"/>
      <c r="OYM119" s="63"/>
      <c r="OYN119" s="63"/>
      <c r="OYO119" s="63"/>
      <c r="OYP119" s="63"/>
      <c r="OYQ119" s="63"/>
      <c r="OYR119" s="63"/>
      <c r="OYS119" s="63"/>
      <c r="OYT119" s="63"/>
      <c r="OYU119" s="63"/>
      <c r="OYV119" s="63"/>
      <c r="OYW119" s="63"/>
      <c r="OYX119" s="63"/>
      <c r="OYY119" s="63"/>
      <c r="OYZ119" s="63"/>
      <c r="OZA119" s="63"/>
      <c r="OZB119" s="63"/>
      <c r="OZC119" s="63"/>
      <c r="OZD119" s="63"/>
      <c r="OZE119" s="63"/>
      <c r="OZF119" s="63"/>
      <c r="OZG119" s="63"/>
      <c r="OZH119" s="63"/>
      <c r="OZI119" s="63"/>
      <c r="OZJ119" s="63"/>
      <c r="OZK119" s="63"/>
      <c r="OZL119" s="63"/>
      <c r="OZM119" s="63"/>
      <c r="OZN119" s="63"/>
      <c r="OZO119" s="63"/>
      <c r="OZP119" s="63"/>
      <c r="OZQ119" s="63"/>
      <c r="OZR119" s="63"/>
      <c r="OZS119" s="63"/>
      <c r="OZT119" s="63"/>
      <c r="OZU119" s="63"/>
      <c r="OZV119" s="63"/>
      <c r="OZW119" s="63"/>
      <c r="OZX119" s="63"/>
      <c r="OZY119" s="63"/>
      <c r="OZZ119" s="63"/>
      <c r="PAA119" s="63"/>
      <c r="PAB119" s="63"/>
      <c r="PAC119" s="63"/>
      <c r="PAD119" s="63"/>
      <c r="PAE119" s="63"/>
      <c r="PAF119" s="63"/>
      <c r="PAG119" s="63"/>
      <c r="PAH119" s="63"/>
      <c r="PAI119" s="63"/>
      <c r="PAJ119" s="63"/>
      <c r="PAK119" s="63"/>
      <c r="PAL119" s="63"/>
      <c r="PAM119" s="63"/>
      <c r="PAN119" s="63"/>
      <c r="PAO119" s="63"/>
      <c r="PAP119" s="63"/>
      <c r="PAQ119" s="63"/>
      <c r="PAR119" s="63"/>
      <c r="PAS119" s="63"/>
      <c r="PAT119" s="63"/>
      <c r="PAU119" s="63"/>
      <c r="PAV119" s="63"/>
      <c r="PAW119" s="63"/>
      <c r="PAX119" s="63"/>
      <c r="PAY119" s="63"/>
      <c r="PAZ119" s="63"/>
      <c r="PBA119" s="63"/>
      <c r="PBB119" s="63"/>
      <c r="PBC119" s="63"/>
      <c r="PBD119" s="63"/>
      <c r="PBE119" s="63"/>
      <c r="PBF119" s="63"/>
      <c r="PBG119" s="63"/>
      <c r="PBH119" s="63"/>
      <c r="PBI119" s="63"/>
      <c r="PBJ119" s="63"/>
      <c r="PBK119" s="63"/>
      <c r="PBL119" s="63"/>
      <c r="PBM119" s="63"/>
      <c r="PBN119" s="63"/>
      <c r="PBO119" s="63"/>
      <c r="PBP119" s="63"/>
      <c r="PBQ119" s="63"/>
      <c r="PBR119" s="63"/>
      <c r="PBS119" s="63"/>
      <c r="PBT119" s="63"/>
      <c r="PBU119" s="63"/>
      <c r="PBV119" s="63"/>
      <c r="PBW119" s="63"/>
      <c r="PBX119" s="63"/>
      <c r="PBY119" s="63"/>
      <c r="PBZ119" s="63"/>
      <c r="PCA119" s="63"/>
      <c r="PCB119" s="63"/>
      <c r="PCC119" s="63"/>
      <c r="PCD119" s="63"/>
      <c r="PCE119" s="63"/>
      <c r="PCF119" s="63"/>
      <c r="PCG119" s="63"/>
      <c r="PCH119" s="63"/>
      <c r="PCI119" s="63"/>
      <c r="PCJ119" s="63"/>
      <c r="PCK119" s="63"/>
      <c r="PCL119" s="63"/>
      <c r="PCM119" s="63"/>
      <c r="PCN119" s="63"/>
      <c r="PCO119" s="63"/>
      <c r="PCP119" s="63"/>
      <c r="PCQ119" s="63"/>
      <c r="PCR119" s="63"/>
      <c r="PCS119" s="63"/>
      <c r="PCT119" s="63"/>
      <c r="PCU119" s="63"/>
      <c r="PCV119" s="63"/>
      <c r="PCW119" s="63"/>
      <c r="PCX119" s="63"/>
      <c r="PCY119" s="63"/>
      <c r="PCZ119" s="63"/>
      <c r="PDA119" s="63"/>
      <c r="PDB119" s="63"/>
      <c r="PDC119" s="63"/>
      <c r="PDD119" s="63"/>
      <c r="PDE119" s="63"/>
      <c r="PDF119" s="63"/>
      <c r="PDG119" s="63"/>
      <c r="PDH119" s="63"/>
      <c r="PDI119" s="63"/>
      <c r="PDJ119" s="63"/>
      <c r="PDK119" s="63"/>
      <c r="PDL119" s="63"/>
      <c r="PDM119" s="63"/>
      <c r="PDN119" s="63"/>
      <c r="PDO119" s="63"/>
      <c r="PDP119" s="63"/>
      <c r="PDQ119" s="63"/>
      <c r="PDR119" s="63"/>
      <c r="PDS119" s="63"/>
      <c r="PDT119" s="63"/>
      <c r="PDU119" s="63"/>
      <c r="PDV119" s="63"/>
      <c r="PDW119" s="63"/>
      <c r="PDX119" s="63"/>
      <c r="PDY119" s="63"/>
      <c r="PDZ119" s="63"/>
      <c r="PEA119" s="63"/>
      <c r="PEB119" s="63"/>
      <c r="PEC119" s="63"/>
      <c r="PED119" s="63"/>
      <c r="PEE119" s="63"/>
      <c r="PEF119" s="63"/>
      <c r="PEG119" s="63"/>
      <c r="PEH119" s="63"/>
      <c r="PEI119" s="63"/>
      <c r="PEJ119" s="63"/>
      <c r="PEK119" s="63"/>
      <c r="PEL119" s="63"/>
      <c r="PEM119" s="63"/>
      <c r="PEN119" s="63"/>
      <c r="PEO119" s="63"/>
      <c r="PEP119" s="63"/>
      <c r="PEQ119" s="63"/>
      <c r="PER119" s="63"/>
      <c r="PES119" s="63"/>
      <c r="PET119" s="63"/>
      <c r="PEU119" s="63"/>
      <c r="PEV119" s="63"/>
      <c r="PEW119" s="63"/>
      <c r="PEX119" s="63"/>
      <c r="PEY119" s="63"/>
      <c r="PEZ119" s="63"/>
      <c r="PFA119" s="63"/>
      <c r="PFB119" s="63"/>
      <c r="PFC119" s="63"/>
      <c r="PFD119" s="63"/>
      <c r="PFE119" s="63"/>
      <c r="PFF119" s="63"/>
      <c r="PFG119" s="63"/>
      <c r="PFH119" s="63"/>
      <c r="PFI119" s="63"/>
      <c r="PFJ119" s="63"/>
      <c r="PFK119" s="63"/>
      <c r="PFL119" s="63"/>
      <c r="PFM119" s="63"/>
      <c r="PFN119" s="63"/>
      <c r="PFO119" s="63"/>
      <c r="PFP119" s="63"/>
      <c r="PFQ119" s="63"/>
      <c r="PFR119" s="63"/>
      <c r="PFS119" s="63"/>
      <c r="PFT119" s="63"/>
      <c r="PFU119" s="63"/>
      <c r="PFV119" s="63"/>
      <c r="PFW119" s="63"/>
      <c r="PFX119" s="63"/>
      <c r="PFY119" s="63"/>
      <c r="PFZ119" s="63"/>
      <c r="PGA119" s="63"/>
      <c r="PGB119" s="63"/>
      <c r="PGC119" s="63"/>
      <c r="PGD119" s="63"/>
      <c r="PGE119" s="63"/>
      <c r="PGF119" s="63"/>
      <c r="PGG119" s="63"/>
      <c r="PGH119" s="63"/>
      <c r="PGI119" s="63"/>
      <c r="PGJ119" s="63"/>
      <c r="PGK119" s="63"/>
      <c r="PGL119" s="63"/>
      <c r="PGM119" s="63"/>
      <c r="PGN119" s="63"/>
      <c r="PGO119" s="63"/>
      <c r="PGP119" s="63"/>
      <c r="PGQ119" s="63"/>
      <c r="PGR119" s="63"/>
      <c r="PGS119" s="63"/>
      <c r="PGT119" s="63"/>
      <c r="PGU119" s="63"/>
      <c r="PGV119" s="63"/>
      <c r="PGW119" s="63"/>
      <c r="PGX119" s="63"/>
      <c r="PGY119" s="63"/>
      <c r="PGZ119" s="63"/>
      <c r="PHA119" s="63"/>
      <c r="PHB119" s="63"/>
      <c r="PHC119" s="63"/>
      <c r="PHD119" s="63"/>
      <c r="PHE119" s="63"/>
      <c r="PHF119" s="63"/>
      <c r="PHG119" s="63"/>
      <c r="PHH119" s="63"/>
      <c r="PHI119" s="63"/>
      <c r="PHJ119" s="63"/>
      <c r="PHK119" s="63"/>
      <c r="PHL119" s="63"/>
      <c r="PHM119" s="63"/>
      <c r="PHN119" s="63"/>
      <c r="PHO119" s="63"/>
      <c r="PHP119" s="63"/>
      <c r="PHQ119" s="63"/>
      <c r="PHR119" s="63"/>
      <c r="PHS119" s="63"/>
      <c r="PHT119" s="63"/>
      <c r="PHU119" s="63"/>
      <c r="PHV119" s="63"/>
      <c r="PHW119" s="63"/>
      <c r="PHX119" s="63"/>
      <c r="PHY119" s="63"/>
      <c r="PHZ119" s="63"/>
      <c r="PIA119" s="63"/>
      <c r="PIB119" s="63"/>
      <c r="PIC119" s="63"/>
      <c r="PID119" s="63"/>
      <c r="PIE119" s="63"/>
      <c r="PIF119" s="63"/>
      <c r="PIG119" s="63"/>
      <c r="PIH119" s="63"/>
      <c r="PII119" s="63"/>
      <c r="PIJ119" s="63"/>
      <c r="PIK119" s="63"/>
      <c r="PIL119" s="63"/>
      <c r="PIM119" s="63"/>
      <c r="PIN119" s="63"/>
      <c r="PIO119" s="63"/>
      <c r="PIP119" s="63"/>
      <c r="PIQ119" s="63"/>
      <c r="PIR119" s="63"/>
      <c r="PIS119" s="63"/>
      <c r="PIT119" s="63"/>
      <c r="PIU119" s="63"/>
      <c r="PIV119" s="63"/>
      <c r="PIW119" s="63"/>
      <c r="PIX119" s="63"/>
      <c r="PIY119" s="63"/>
      <c r="PIZ119" s="63"/>
      <c r="PJA119" s="63"/>
      <c r="PJB119" s="63"/>
      <c r="PJC119" s="63"/>
      <c r="PJD119" s="63"/>
      <c r="PJE119" s="63"/>
      <c r="PJF119" s="63"/>
      <c r="PJG119" s="63"/>
      <c r="PJH119" s="63"/>
      <c r="PJI119" s="63"/>
      <c r="PJJ119" s="63"/>
      <c r="PJK119" s="63"/>
      <c r="PJL119" s="63"/>
      <c r="PJM119" s="63"/>
      <c r="PJN119" s="63"/>
      <c r="PJO119" s="63"/>
      <c r="PJP119" s="63"/>
      <c r="PJQ119" s="63"/>
      <c r="PJR119" s="63"/>
      <c r="PJS119" s="63"/>
      <c r="PJT119" s="63"/>
      <c r="PJU119" s="63"/>
      <c r="PJV119" s="63"/>
      <c r="PJW119" s="63"/>
      <c r="PJX119" s="63"/>
      <c r="PJY119" s="63"/>
      <c r="PJZ119" s="63"/>
      <c r="PKA119" s="63"/>
      <c r="PKB119" s="63"/>
      <c r="PKC119" s="63"/>
      <c r="PKD119" s="63"/>
      <c r="PKE119" s="63"/>
      <c r="PKF119" s="63"/>
      <c r="PKG119" s="63"/>
      <c r="PKH119" s="63"/>
      <c r="PKI119" s="63"/>
      <c r="PKJ119" s="63"/>
      <c r="PKK119" s="63"/>
      <c r="PKL119" s="63"/>
      <c r="PKM119" s="63"/>
      <c r="PKN119" s="63"/>
      <c r="PKO119" s="63"/>
      <c r="PKP119" s="63"/>
      <c r="PKQ119" s="63"/>
      <c r="PKR119" s="63"/>
      <c r="PKS119" s="63"/>
      <c r="PKT119" s="63"/>
      <c r="PKU119" s="63"/>
      <c r="PKV119" s="63"/>
      <c r="PKW119" s="63"/>
      <c r="PKX119" s="63"/>
      <c r="PKY119" s="63"/>
      <c r="PKZ119" s="63"/>
      <c r="PLA119" s="63"/>
      <c r="PLB119" s="63"/>
      <c r="PLC119" s="63"/>
      <c r="PLD119" s="63"/>
      <c r="PLE119" s="63"/>
      <c r="PLF119" s="63"/>
      <c r="PLG119" s="63"/>
      <c r="PLH119" s="63"/>
      <c r="PLI119" s="63"/>
      <c r="PLJ119" s="63"/>
      <c r="PLK119" s="63"/>
      <c r="PLL119" s="63"/>
      <c r="PLM119" s="63"/>
      <c r="PLN119" s="63"/>
      <c r="PLO119" s="63"/>
      <c r="PLP119" s="63"/>
      <c r="PLQ119" s="63"/>
      <c r="PLR119" s="63"/>
      <c r="PLS119" s="63"/>
      <c r="PLT119" s="63"/>
      <c r="PLU119" s="63"/>
      <c r="PLV119" s="63"/>
      <c r="PLW119" s="63"/>
      <c r="PLX119" s="63"/>
      <c r="PLY119" s="63"/>
      <c r="PLZ119" s="63"/>
      <c r="PMA119" s="63"/>
      <c r="PMB119" s="63"/>
      <c r="PMC119" s="63"/>
      <c r="PMD119" s="63"/>
      <c r="PME119" s="63"/>
      <c r="PMF119" s="63"/>
      <c r="PMG119" s="63"/>
      <c r="PMH119" s="63"/>
      <c r="PMI119" s="63"/>
      <c r="PMJ119" s="63"/>
      <c r="PMK119" s="63"/>
      <c r="PML119" s="63"/>
      <c r="PMM119" s="63"/>
      <c r="PMN119" s="63"/>
      <c r="PMO119" s="63"/>
      <c r="PMP119" s="63"/>
      <c r="PMQ119" s="63"/>
      <c r="PMR119" s="63"/>
      <c r="PMS119" s="63"/>
      <c r="PMT119" s="63"/>
      <c r="PMU119" s="63"/>
      <c r="PMV119" s="63"/>
      <c r="PMW119" s="63"/>
      <c r="PMX119" s="63"/>
      <c r="PMY119" s="63"/>
      <c r="PMZ119" s="63"/>
      <c r="PNA119" s="63"/>
      <c r="PNB119" s="63"/>
      <c r="PNC119" s="63"/>
      <c r="PND119" s="63"/>
      <c r="PNE119" s="63"/>
      <c r="PNF119" s="63"/>
      <c r="PNG119" s="63"/>
      <c r="PNH119" s="63"/>
      <c r="PNI119" s="63"/>
      <c r="PNJ119" s="63"/>
      <c r="PNK119" s="63"/>
      <c r="PNL119" s="63"/>
      <c r="PNM119" s="63"/>
      <c r="PNN119" s="63"/>
      <c r="PNO119" s="63"/>
      <c r="PNP119" s="63"/>
      <c r="PNQ119" s="63"/>
      <c r="PNR119" s="63"/>
      <c r="PNS119" s="63"/>
      <c r="PNT119" s="63"/>
      <c r="PNU119" s="63"/>
      <c r="PNV119" s="63"/>
      <c r="PNW119" s="63"/>
      <c r="PNX119" s="63"/>
      <c r="PNY119" s="63"/>
      <c r="PNZ119" s="63"/>
      <c r="POA119" s="63"/>
      <c r="POB119" s="63"/>
      <c r="POC119" s="63"/>
      <c r="POD119" s="63"/>
      <c r="POE119" s="63"/>
      <c r="POF119" s="63"/>
      <c r="POG119" s="63"/>
      <c r="POH119" s="63"/>
      <c r="POI119" s="63"/>
      <c r="POJ119" s="63"/>
      <c r="POK119" s="63"/>
      <c r="POL119" s="63"/>
      <c r="POM119" s="63"/>
      <c r="PON119" s="63"/>
      <c r="POO119" s="63"/>
      <c r="POP119" s="63"/>
      <c r="POQ119" s="63"/>
      <c r="POR119" s="63"/>
      <c r="POS119" s="63"/>
      <c r="POT119" s="63"/>
      <c r="POU119" s="63"/>
      <c r="POV119" s="63"/>
      <c r="POW119" s="63"/>
      <c r="POX119" s="63"/>
      <c r="POY119" s="63"/>
      <c r="POZ119" s="63"/>
      <c r="PPA119" s="63"/>
      <c r="PPB119" s="63"/>
      <c r="PPC119" s="63"/>
      <c r="PPD119" s="63"/>
      <c r="PPE119" s="63"/>
      <c r="PPF119" s="63"/>
      <c r="PPG119" s="63"/>
      <c r="PPH119" s="63"/>
      <c r="PPI119" s="63"/>
      <c r="PPJ119" s="63"/>
      <c r="PPK119" s="63"/>
      <c r="PPL119" s="63"/>
      <c r="PPM119" s="63"/>
      <c r="PPN119" s="63"/>
      <c r="PPO119" s="63"/>
      <c r="PPP119" s="63"/>
      <c r="PPQ119" s="63"/>
      <c r="PPR119" s="63"/>
      <c r="PPS119" s="63"/>
      <c r="PPT119" s="63"/>
      <c r="PPU119" s="63"/>
      <c r="PPV119" s="63"/>
      <c r="PPW119" s="63"/>
      <c r="PPX119" s="63"/>
      <c r="PPY119" s="63"/>
      <c r="PPZ119" s="63"/>
      <c r="PQA119" s="63"/>
      <c r="PQB119" s="63"/>
      <c r="PQC119" s="63"/>
      <c r="PQD119" s="63"/>
      <c r="PQE119" s="63"/>
      <c r="PQF119" s="63"/>
      <c r="PQG119" s="63"/>
      <c r="PQH119" s="63"/>
      <c r="PQI119" s="63"/>
      <c r="PQJ119" s="63"/>
      <c r="PQK119" s="63"/>
      <c r="PQL119" s="63"/>
      <c r="PQM119" s="63"/>
      <c r="PQN119" s="63"/>
      <c r="PQO119" s="63"/>
      <c r="PQP119" s="63"/>
      <c r="PQQ119" s="63"/>
      <c r="PQR119" s="63"/>
      <c r="PQS119" s="63"/>
      <c r="PQT119" s="63"/>
      <c r="PQU119" s="63"/>
      <c r="PQV119" s="63"/>
      <c r="PQW119" s="63"/>
      <c r="PQX119" s="63"/>
      <c r="PQY119" s="63"/>
      <c r="PQZ119" s="63"/>
      <c r="PRA119" s="63"/>
      <c r="PRB119" s="63"/>
      <c r="PRC119" s="63"/>
      <c r="PRD119" s="63"/>
      <c r="PRE119" s="63"/>
      <c r="PRF119" s="63"/>
      <c r="PRG119" s="63"/>
      <c r="PRH119" s="63"/>
      <c r="PRI119" s="63"/>
      <c r="PRJ119" s="63"/>
      <c r="PRK119" s="63"/>
      <c r="PRL119" s="63"/>
      <c r="PRM119" s="63"/>
      <c r="PRN119" s="63"/>
      <c r="PRO119" s="63"/>
      <c r="PRP119" s="63"/>
      <c r="PRQ119" s="63"/>
      <c r="PRR119" s="63"/>
      <c r="PRS119" s="63"/>
      <c r="PRT119" s="63"/>
      <c r="PRU119" s="63"/>
      <c r="PRV119" s="63"/>
      <c r="PRW119" s="63"/>
      <c r="PRX119" s="63"/>
      <c r="PRY119" s="63"/>
      <c r="PRZ119" s="63"/>
      <c r="PSA119" s="63"/>
      <c r="PSB119" s="63"/>
      <c r="PSC119" s="63"/>
      <c r="PSD119" s="63"/>
      <c r="PSE119" s="63"/>
      <c r="PSF119" s="63"/>
      <c r="PSG119" s="63"/>
      <c r="PSH119" s="63"/>
      <c r="PSI119" s="63"/>
      <c r="PSJ119" s="63"/>
      <c r="PSK119" s="63"/>
      <c r="PSL119" s="63"/>
      <c r="PSM119" s="63"/>
      <c r="PSN119" s="63"/>
      <c r="PSO119" s="63"/>
      <c r="PSP119" s="63"/>
      <c r="PSQ119" s="63"/>
      <c r="PSR119" s="63"/>
      <c r="PSS119" s="63"/>
      <c r="PST119" s="63"/>
      <c r="PSU119" s="63"/>
      <c r="PSV119" s="63"/>
      <c r="PSW119" s="63"/>
      <c r="PSX119" s="63"/>
      <c r="PSY119" s="63"/>
      <c r="PSZ119" s="63"/>
      <c r="PTA119" s="63"/>
      <c r="PTB119" s="63"/>
      <c r="PTC119" s="63"/>
      <c r="PTD119" s="63"/>
      <c r="PTE119" s="63"/>
      <c r="PTF119" s="63"/>
      <c r="PTG119" s="63"/>
      <c r="PTH119" s="63"/>
      <c r="PTI119" s="63"/>
      <c r="PTJ119" s="63"/>
      <c r="PTK119" s="63"/>
      <c r="PTL119" s="63"/>
      <c r="PTM119" s="63"/>
      <c r="PTN119" s="63"/>
      <c r="PTO119" s="63"/>
      <c r="PTP119" s="63"/>
      <c r="PTQ119" s="63"/>
      <c r="PTR119" s="63"/>
      <c r="PTS119" s="63"/>
      <c r="PTT119" s="63"/>
      <c r="PTU119" s="63"/>
      <c r="PTV119" s="63"/>
      <c r="PTW119" s="63"/>
      <c r="PTX119" s="63"/>
      <c r="PTY119" s="63"/>
      <c r="PTZ119" s="63"/>
      <c r="PUA119" s="63"/>
      <c r="PUB119" s="63"/>
      <c r="PUC119" s="63"/>
      <c r="PUD119" s="63"/>
      <c r="PUE119" s="63"/>
      <c r="PUF119" s="63"/>
      <c r="PUG119" s="63"/>
      <c r="PUH119" s="63"/>
      <c r="PUI119" s="63"/>
      <c r="PUJ119" s="63"/>
      <c r="PUK119" s="63"/>
      <c r="PUL119" s="63"/>
      <c r="PUM119" s="63"/>
      <c r="PUN119" s="63"/>
      <c r="PUO119" s="63"/>
      <c r="PUP119" s="63"/>
      <c r="PUQ119" s="63"/>
      <c r="PUR119" s="63"/>
      <c r="PUS119" s="63"/>
      <c r="PUT119" s="63"/>
      <c r="PUU119" s="63"/>
      <c r="PUV119" s="63"/>
      <c r="PUW119" s="63"/>
      <c r="PUX119" s="63"/>
      <c r="PUY119" s="63"/>
      <c r="PUZ119" s="63"/>
      <c r="PVA119" s="63"/>
      <c r="PVB119" s="63"/>
      <c r="PVC119" s="63"/>
      <c r="PVD119" s="63"/>
      <c r="PVE119" s="63"/>
      <c r="PVF119" s="63"/>
      <c r="PVG119" s="63"/>
      <c r="PVH119" s="63"/>
      <c r="PVI119" s="63"/>
      <c r="PVJ119" s="63"/>
      <c r="PVK119" s="63"/>
      <c r="PVL119" s="63"/>
      <c r="PVM119" s="63"/>
      <c r="PVN119" s="63"/>
      <c r="PVO119" s="63"/>
      <c r="PVP119" s="63"/>
      <c r="PVQ119" s="63"/>
      <c r="PVR119" s="63"/>
      <c r="PVS119" s="63"/>
      <c r="PVT119" s="63"/>
      <c r="PVU119" s="63"/>
      <c r="PVV119" s="63"/>
      <c r="PVW119" s="63"/>
      <c r="PVX119" s="63"/>
      <c r="PVY119" s="63"/>
      <c r="PVZ119" s="63"/>
      <c r="PWA119" s="63"/>
      <c r="PWB119" s="63"/>
      <c r="PWC119" s="63"/>
      <c r="PWD119" s="63"/>
      <c r="PWE119" s="63"/>
      <c r="PWF119" s="63"/>
      <c r="PWG119" s="63"/>
      <c r="PWH119" s="63"/>
      <c r="PWI119" s="63"/>
      <c r="PWJ119" s="63"/>
      <c r="PWK119" s="63"/>
      <c r="PWL119" s="63"/>
      <c r="PWM119" s="63"/>
      <c r="PWN119" s="63"/>
      <c r="PWO119" s="63"/>
      <c r="PWP119" s="63"/>
      <c r="PWQ119" s="63"/>
      <c r="PWR119" s="63"/>
      <c r="PWS119" s="63"/>
      <c r="PWT119" s="63"/>
      <c r="PWU119" s="63"/>
      <c r="PWV119" s="63"/>
      <c r="PWW119" s="63"/>
      <c r="PWX119" s="63"/>
      <c r="PWY119" s="63"/>
      <c r="PWZ119" s="63"/>
      <c r="PXA119" s="63"/>
      <c r="PXB119" s="63"/>
      <c r="PXC119" s="63"/>
      <c r="PXD119" s="63"/>
      <c r="PXE119" s="63"/>
      <c r="PXF119" s="63"/>
      <c r="PXG119" s="63"/>
      <c r="PXH119" s="63"/>
      <c r="PXI119" s="63"/>
      <c r="PXJ119" s="63"/>
      <c r="PXK119" s="63"/>
      <c r="PXL119" s="63"/>
      <c r="PXM119" s="63"/>
      <c r="PXN119" s="63"/>
      <c r="PXO119" s="63"/>
      <c r="PXP119" s="63"/>
      <c r="PXQ119" s="63"/>
      <c r="PXR119" s="63"/>
      <c r="PXS119" s="63"/>
      <c r="PXT119" s="63"/>
      <c r="PXU119" s="63"/>
      <c r="PXV119" s="63"/>
      <c r="PXW119" s="63"/>
      <c r="PXX119" s="63"/>
      <c r="PXY119" s="63"/>
      <c r="PXZ119" s="63"/>
      <c r="PYA119" s="63"/>
      <c r="PYB119" s="63"/>
      <c r="PYC119" s="63"/>
      <c r="PYD119" s="63"/>
      <c r="PYE119" s="63"/>
      <c r="PYF119" s="63"/>
      <c r="PYG119" s="63"/>
      <c r="PYH119" s="63"/>
      <c r="PYI119" s="63"/>
      <c r="PYJ119" s="63"/>
      <c r="PYK119" s="63"/>
      <c r="PYL119" s="63"/>
      <c r="PYM119" s="63"/>
      <c r="PYN119" s="63"/>
      <c r="PYO119" s="63"/>
      <c r="PYP119" s="63"/>
      <c r="PYQ119" s="63"/>
      <c r="PYR119" s="63"/>
      <c r="PYS119" s="63"/>
      <c r="PYT119" s="63"/>
      <c r="PYU119" s="63"/>
      <c r="PYV119" s="63"/>
      <c r="PYW119" s="63"/>
      <c r="PYX119" s="63"/>
      <c r="PYY119" s="63"/>
      <c r="PYZ119" s="63"/>
      <c r="PZA119" s="63"/>
      <c r="PZB119" s="63"/>
      <c r="PZC119" s="63"/>
      <c r="PZD119" s="63"/>
      <c r="PZE119" s="63"/>
      <c r="PZF119" s="63"/>
      <c r="PZG119" s="63"/>
      <c r="PZH119" s="63"/>
      <c r="PZI119" s="63"/>
      <c r="PZJ119" s="63"/>
      <c r="PZK119" s="63"/>
      <c r="PZL119" s="63"/>
      <c r="PZM119" s="63"/>
      <c r="PZN119" s="63"/>
      <c r="PZO119" s="63"/>
      <c r="PZP119" s="63"/>
      <c r="PZQ119" s="63"/>
      <c r="PZR119" s="63"/>
      <c r="PZS119" s="63"/>
      <c r="PZT119" s="63"/>
      <c r="PZU119" s="63"/>
      <c r="PZV119" s="63"/>
      <c r="PZW119" s="63"/>
      <c r="PZX119" s="63"/>
      <c r="PZY119" s="63"/>
      <c r="PZZ119" s="63"/>
      <c r="QAA119" s="63"/>
      <c r="QAB119" s="63"/>
      <c r="QAC119" s="63"/>
      <c r="QAD119" s="63"/>
      <c r="QAE119" s="63"/>
      <c r="QAF119" s="63"/>
      <c r="QAG119" s="63"/>
      <c r="QAH119" s="63"/>
      <c r="QAI119" s="63"/>
      <c r="QAJ119" s="63"/>
      <c r="QAK119" s="63"/>
      <c r="QAL119" s="63"/>
      <c r="QAM119" s="63"/>
      <c r="QAN119" s="63"/>
      <c r="QAO119" s="63"/>
      <c r="QAP119" s="63"/>
      <c r="QAQ119" s="63"/>
      <c r="QAR119" s="63"/>
      <c r="QAS119" s="63"/>
      <c r="QAT119" s="63"/>
      <c r="QAU119" s="63"/>
      <c r="QAV119" s="63"/>
      <c r="QAW119" s="63"/>
      <c r="QAX119" s="63"/>
      <c r="QAY119" s="63"/>
      <c r="QAZ119" s="63"/>
      <c r="QBA119" s="63"/>
      <c r="QBB119" s="63"/>
      <c r="QBC119" s="63"/>
      <c r="QBD119" s="63"/>
      <c r="QBE119" s="63"/>
      <c r="QBF119" s="63"/>
      <c r="QBG119" s="63"/>
      <c r="QBH119" s="63"/>
      <c r="QBI119" s="63"/>
      <c r="QBJ119" s="63"/>
      <c r="QBK119" s="63"/>
      <c r="QBL119" s="63"/>
      <c r="QBM119" s="63"/>
      <c r="QBN119" s="63"/>
      <c r="QBO119" s="63"/>
      <c r="QBP119" s="63"/>
      <c r="QBQ119" s="63"/>
      <c r="QBR119" s="63"/>
      <c r="QBS119" s="63"/>
      <c r="QBT119" s="63"/>
      <c r="QBU119" s="63"/>
      <c r="QBV119" s="63"/>
      <c r="QBW119" s="63"/>
      <c r="QBX119" s="63"/>
      <c r="QBY119" s="63"/>
      <c r="QBZ119" s="63"/>
      <c r="QCA119" s="63"/>
      <c r="QCB119" s="63"/>
      <c r="QCC119" s="63"/>
      <c r="QCD119" s="63"/>
      <c r="QCE119" s="63"/>
      <c r="QCF119" s="63"/>
      <c r="QCG119" s="63"/>
      <c r="QCH119" s="63"/>
      <c r="QCI119" s="63"/>
      <c r="QCJ119" s="63"/>
      <c r="QCK119" s="63"/>
      <c r="QCL119" s="63"/>
      <c r="QCM119" s="63"/>
      <c r="QCN119" s="63"/>
      <c r="QCO119" s="63"/>
      <c r="QCP119" s="63"/>
      <c r="QCQ119" s="63"/>
      <c r="QCR119" s="63"/>
      <c r="QCS119" s="63"/>
      <c r="QCT119" s="63"/>
      <c r="QCU119" s="63"/>
      <c r="QCV119" s="63"/>
      <c r="QCW119" s="63"/>
      <c r="QCX119" s="63"/>
      <c r="QCY119" s="63"/>
      <c r="QCZ119" s="63"/>
      <c r="QDA119" s="63"/>
      <c r="QDB119" s="63"/>
      <c r="QDC119" s="63"/>
      <c r="QDD119" s="63"/>
      <c r="QDE119" s="63"/>
      <c r="QDF119" s="63"/>
      <c r="QDG119" s="63"/>
      <c r="QDH119" s="63"/>
      <c r="QDI119" s="63"/>
      <c r="QDJ119" s="63"/>
      <c r="QDK119" s="63"/>
      <c r="QDL119" s="63"/>
      <c r="QDM119" s="63"/>
      <c r="QDN119" s="63"/>
      <c r="QDO119" s="63"/>
      <c r="QDP119" s="63"/>
      <c r="QDQ119" s="63"/>
      <c r="QDR119" s="63"/>
      <c r="QDS119" s="63"/>
      <c r="QDT119" s="63"/>
      <c r="QDU119" s="63"/>
      <c r="QDV119" s="63"/>
      <c r="QDW119" s="63"/>
      <c r="QDX119" s="63"/>
      <c r="QDY119" s="63"/>
      <c r="QDZ119" s="63"/>
      <c r="QEA119" s="63"/>
      <c r="QEB119" s="63"/>
      <c r="QEC119" s="63"/>
      <c r="QED119" s="63"/>
      <c r="QEE119" s="63"/>
      <c r="QEF119" s="63"/>
      <c r="QEG119" s="63"/>
      <c r="QEH119" s="63"/>
      <c r="QEI119" s="63"/>
      <c r="QEJ119" s="63"/>
      <c r="QEK119" s="63"/>
      <c r="QEL119" s="63"/>
      <c r="QEM119" s="63"/>
      <c r="QEN119" s="63"/>
      <c r="QEO119" s="63"/>
      <c r="QEP119" s="63"/>
      <c r="QEQ119" s="63"/>
      <c r="QER119" s="63"/>
      <c r="QES119" s="63"/>
      <c r="QET119" s="63"/>
      <c r="QEU119" s="63"/>
      <c r="QEV119" s="63"/>
      <c r="QEW119" s="63"/>
      <c r="QEX119" s="63"/>
      <c r="QEY119" s="63"/>
      <c r="QEZ119" s="63"/>
      <c r="QFA119" s="63"/>
      <c r="QFB119" s="63"/>
      <c r="QFC119" s="63"/>
      <c r="QFD119" s="63"/>
      <c r="QFE119" s="63"/>
      <c r="QFF119" s="63"/>
      <c r="QFG119" s="63"/>
      <c r="QFH119" s="63"/>
      <c r="QFI119" s="63"/>
      <c r="QFJ119" s="63"/>
      <c r="QFK119" s="63"/>
      <c r="QFL119" s="63"/>
      <c r="QFM119" s="63"/>
      <c r="QFN119" s="63"/>
      <c r="QFO119" s="63"/>
      <c r="QFP119" s="63"/>
      <c r="QFQ119" s="63"/>
      <c r="QFR119" s="63"/>
      <c r="QFS119" s="63"/>
      <c r="QFT119" s="63"/>
      <c r="QFU119" s="63"/>
      <c r="QFV119" s="63"/>
      <c r="QFW119" s="63"/>
      <c r="QFX119" s="63"/>
      <c r="QFY119" s="63"/>
      <c r="QFZ119" s="63"/>
      <c r="QGA119" s="63"/>
      <c r="QGB119" s="63"/>
      <c r="QGC119" s="63"/>
      <c r="QGD119" s="63"/>
      <c r="QGE119" s="63"/>
      <c r="QGF119" s="63"/>
      <c r="QGG119" s="63"/>
      <c r="QGH119" s="63"/>
      <c r="QGI119" s="63"/>
      <c r="QGJ119" s="63"/>
      <c r="QGK119" s="63"/>
      <c r="QGL119" s="63"/>
      <c r="QGM119" s="63"/>
      <c r="QGN119" s="63"/>
      <c r="QGO119" s="63"/>
      <c r="QGP119" s="63"/>
      <c r="QGQ119" s="63"/>
      <c r="QGR119" s="63"/>
      <c r="QGS119" s="63"/>
      <c r="QGT119" s="63"/>
      <c r="QGU119" s="63"/>
      <c r="QGV119" s="63"/>
      <c r="QGW119" s="63"/>
      <c r="QGX119" s="63"/>
      <c r="QGY119" s="63"/>
      <c r="QGZ119" s="63"/>
      <c r="QHA119" s="63"/>
      <c r="QHB119" s="63"/>
      <c r="QHC119" s="63"/>
      <c r="QHD119" s="63"/>
      <c r="QHE119" s="63"/>
      <c r="QHF119" s="63"/>
      <c r="QHG119" s="63"/>
      <c r="QHH119" s="63"/>
      <c r="QHI119" s="63"/>
      <c r="QHJ119" s="63"/>
      <c r="QHK119" s="63"/>
      <c r="QHL119" s="63"/>
      <c r="QHM119" s="63"/>
      <c r="QHN119" s="63"/>
      <c r="QHO119" s="63"/>
      <c r="QHP119" s="63"/>
      <c r="QHQ119" s="63"/>
      <c r="QHR119" s="63"/>
      <c r="QHS119" s="63"/>
      <c r="QHT119" s="63"/>
      <c r="QHU119" s="63"/>
      <c r="QHV119" s="63"/>
      <c r="QHW119" s="63"/>
      <c r="QHX119" s="63"/>
      <c r="QHY119" s="63"/>
      <c r="QHZ119" s="63"/>
      <c r="QIA119" s="63"/>
      <c r="QIB119" s="63"/>
      <c r="QIC119" s="63"/>
      <c r="QID119" s="63"/>
      <c r="QIE119" s="63"/>
      <c r="QIF119" s="63"/>
      <c r="QIG119" s="63"/>
      <c r="QIH119" s="63"/>
      <c r="QII119" s="63"/>
      <c r="QIJ119" s="63"/>
      <c r="QIK119" s="63"/>
      <c r="QIL119" s="63"/>
      <c r="QIM119" s="63"/>
      <c r="QIN119" s="63"/>
      <c r="QIO119" s="63"/>
      <c r="QIP119" s="63"/>
      <c r="QIQ119" s="63"/>
      <c r="QIR119" s="63"/>
      <c r="QIS119" s="63"/>
      <c r="QIT119" s="63"/>
      <c r="QIU119" s="63"/>
      <c r="QIV119" s="63"/>
      <c r="QIW119" s="63"/>
      <c r="QIX119" s="63"/>
      <c r="QIY119" s="63"/>
      <c r="QIZ119" s="63"/>
      <c r="QJA119" s="63"/>
      <c r="QJB119" s="63"/>
      <c r="QJC119" s="63"/>
      <c r="QJD119" s="63"/>
      <c r="QJE119" s="63"/>
      <c r="QJF119" s="63"/>
      <c r="QJG119" s="63"/>
      <c r="QJH119" s="63"/>
      <c r="QJI119" s="63"/>
      <c r="QJJ119" s="63"/>
      <c r="QJK119" s="63"/>
      <c r="QJL119" s="63"/>
      <c r="QJM119" s="63"/>
      <c r="QJN119" s="63"/>
      <c r="QJO119" s="63"/>
      <c r="QJP119" s="63"/>
      <c r="QJQ119" s="63"/>
      <c r="QJR119" s="63"/>
      <c r="QJS119" s="63"/>
      <c r="QJT119" s="63"/>
      <c r="QJU119" s="63"/>
      <c r="QJV119" s="63"/>
      <c r="QJW119" s="63"/>
      <c r="QJX119" s="63"/>
      <c r="QJY119" s="63"/>
      <c r="QJZ119" s="63"/>
      <c r="QKA119" s="63"/>
      <c r="QKB119" s="63"/>
      <c r="QKC119" s="63"/>
      <c r="QKD119" s="63"/>
      <c r="QKE119" s="63"/>
      <c r="QKF119" s="63"/>
      <c r="QKG119" s="63"/>
      <c r="QKH119" s="63"/>
      <c r="QKI119" s="63"/>
      <c r="QKJ119" s="63"/>
      <c r="QKK119" s="63"/>
      <c r="QKL119" s="63"/>
      <c r="QKM119" s="63"/>
      <c r="QKN119" s="63"/>
      <c r="QKO119" s="63"/>
      <c r="QKP119" s="63"/>
      <c r="QKQ119" s="63"/>
      <c r="QKR119" s="63"/>
      <c r="QKS119" s="63"/>
      <c r="QKT119" s="63"/>
      <c r="QKU119" s="63"/>
      <c r="QKV119" s="63"/>
      <c r="QKW119" s="63"/>
      <c r="QKX119" s="63"/>
      <c r="QKY119" s="63"/>
      <c r="QKZ119" s="63"/>
      <c r="QLA119" s="63"/>
      <c r="QLB119" s="63"/>
      <c r="QLC119" s="63"/>
      <c r="QLD119" s="63"/>
      <c r="QLE119" s="63"/>
      <c r="QLF119" s="63"/>
      <c r="QLG119" s="63"/>
      <c r="QLH119" s="63"/>
      <c r="QLI119" s="63"/>
      <c r="QLJ119" s="63"/>
      <c r="QLK119" s="63"/>
      <c r="QLL119" s="63"/>
      <c r="QLM119" s="63"/>
      <c r="QLN119" s="63"/>
      <c r="QLO119" s="63"/>
      <c r="QLP119" s="63"/>
      <c r="QLQ119" s="63"/>
      <c r="QLR119" s="63"/>
      <c r="QLS119" s="63"/>
      <c r="QLT119" s="63"/>
      <c r="QLU119" s="63"/>
      <c r="QLV119" s="63"/>
      <c r="QLW119" s="63"/>
      <c r="QLX119" s="63"/>
      <c r="QLY119" s="63"/>
      <c r="QLZ119" s="63"/>
      <c r="QMA119" s="63"/>
      <c r="QMB119" s="63"/>
      <c r="QMC119" s="63"/>
      <c r="QMD119" s="63"/>
      <c r="QME119" s="63"/>
      <c r="QMF119" s="63"/>
      <c r="QMG119" s="63"/>
      <c r="QMH119" s="63"/>
      <c r="QMI119" s="63"/>
      <c r="QMJ119" s="63"/>
      <c r="QMK119" s="63"/>
      <c r="QML119" s="63"/>
      <c r="QMM119" s="63"/>
      <c r="QMN119" s="63"/>
      <c r="QMO119" s="63"/>
      <c r="QMP119" s="63"/>
      <c r="QMQ119" s="63"/>
      <c r="QMR119" s="63"/>
      <c r="QMS119" s="63"/>
      <c r="QMT119" s="63"/>
      <c r="QMU119" s="63"/>
      <c r="QMV119" s="63"/>
      <c r="QMW119" s="63"/>
      <c r="QMX119" s="63"/>
      <c r="QMY119" s="63"/>
      <c r="QMZ119" s="63"/>
      <c r="QNA119" s="63"/>
      <c r="QNB119" s="63"/>
      <c r="QNC119" s="63"/>
      <c r="QND119" s="63"/>
      <c r="QNE119" s="63"/>
      <c r="QNF119" s="63"/>
      <c r="QNG119" s="63"/>
      <c r="QNH119" s="63"/>
      <c r="QNI119" s="63"/>
      <c r="QNJ119" s="63"/>
      <c r="QNK119" s="63"/>
      <c r="QNL119" s="63"/>
      <c r="QNM119" s="63"/>
      <c r="QNN119" s="63"/>
      <c r="QNO119" s="63"/>
      <c r="QNP119" s="63"/>
      <c r="QNQ119" s="63"/>
      <c r="QNR119" s="63"/>
      <c r="QNS119" s="63"/>
      <c r="QNT119" s="63"/>
      <c r="QNU119" s="63"/>
      <c r="QNV119" s="63"/>
      <c r="QNW119" s="63"/>
      <c r="QNX119" s="63"/>
      <c r="QNY119" s="63"/>
      <c r="QNZ119" s="63"/>
      <c r="QOA119" s="63"/>
      <c r="QOB119" s="63"/>
      <c r="QOC119" s="63"/>
      <c r="QOD119" s="63"/>
      <c r="QOE119" s="63"/>
      <c r="QOF119" s="63"/>
      <c r="QOG119" s="63"/>
      <c r="QOH119" s="63"/>
      <c r="QOI119" s="63"/>
      <c r="QOJ119" s="63"/>
      <c r="QOK119" s="63"/>
      <c r="QOL119" s="63"/>
      <c r="QOM119" s="63"/>
      <c r="QON119" s="63"/>
      <c r="QOO119" s="63"/>
      <c r="QOP119" s="63"/>
      <c r="QOQ119" s="63"/>
      <c r="QOR119" s="63"/>
      <c r="QOS119" s="63"/>
      <c r="QOT119" s="63"/>
      <c r="QOU119" s="63"/>
      <c r="QOV119" s="63"/>
      <c r="QOW119" s="63"/>
      <c r="QOX119" s="63"/>
      <c r="QOY119" s="63"/>
      <c r="QOZ119" s="63"/>
      <c r="QPA119" s="63"/>
      <c r="QPB119" s="63"/>
      <c r="QPC119" s="63"/>
      <c r="QPD119" s="63"/>
      <c r="QPE119" s="63"/>
      <c r="QPF119" s="63"/>
      <c r="QPG119" s="63"/>
      <c r="QPH119" s="63"/>
      <c r="QPI119" s="63"/>
      <c r="QPJ119" s="63"/>
      <c r="QPK119" s="63"/>
      <c r="QPL119" s="63"/>
      <c r="QPM119" s="63"/>
      <c r="QPN119" s="63"/>
      <c r="QPO119" s="63"/>
      <c r="QPP119" s="63"/>
      <c r="QPQ119" s="63"/>
      <c r="QPR119" s="63"/>
      <c r="QPS119" s="63"/>
      <c r="QPT119" s="63"/>
      <c r="QPU119" s="63"/>
      <c r="QPV119" s="63"/>
      <c r="QPW119" s="63"/>
      <c r="QPX119" s="63"/>
      <c r="QPY119" s="63"/>
      <c r="QPZ119" s="63"/>
      <c r="QQA119" s="63"/>
      <c r="QQB119" s="63"/>
      <c r="QQC119" s="63"/>
      <c r="QQD119" s="63"/>
      <c r="QQE119" s="63"/>
      <c r="QQF119" s="63"/>
      <c r="QQG119" s="63"/>
      <c r="QQH119" s="63"/>
      <c r="QQI119" s="63"/>
      <c r="QQJ119" s="63"/>
      <c r="QQK119" s="63"/>
      <c r="QQL119" s="63"/>
      <c r="QQM119" s="63"/>
      <c r="QQN119" s="63"/>
      <c r="QQO119" s="63"/>
      <c r="QQP119" s="63"/>
      <c r="QQQ119" s="63"/>
      <c r="QQR119" s="63"/>
      <c r="QQS119" s="63"/>
      <c r="QQT119" s="63"/>
      <c r="QQU119" s="63"/>
      <c r="QQV119" s="63"/>
      <c r="QQW119" s="63"/>
      <c r="QQX119" s="63"/>
      <c r="QQY119" s="63"/>
      <c r="QQZ119" s="63"/>
      <c r="QRA119" s="63"/>
      <c r="QRB119" s="63"/>
      <c r="QRC119" s="63"/>
      <c r="QRD119" s="63"/>
      <c r="QRE119" s="63"/>
      <c r="QRF119" s="63"/>
      <c r="QRG119" s="63"/>
      <c r="QRH119" s="63"/>
      <c r="QRI119" s="63"/>
      <c r="QRJ119" s="63"/>
      <c r="QRK119" s="63"/>
      <c r="QRL119" s="63"/>
      <c r="QRM119" s="63"/>
      <c r="QRN119" s="63"/>
      <c r="QRO119" s="63"/>
      <c r="QRP119" s="63"/>
      <c r="QRQ119" s="63"/>
      <c r="QRR119" s="63"/>
      <c r="QRS119" s="63"/>
      <c r="QRT119" s="63"/>
      <c r="QRU119" s="63"/>
      <c r="QRV119" s="63"/>
      <c r="QRW119" s="63"/>
      <c r="QRX119" s="63"/>
      <c r="QRY119" s="63"/>
      <c r="QRZ119" s="63"/>
      <c r="QSA119" s="63"/>
      <c r="QSB119" s="63"/>
      <c r="QSC119" s="63"/>
      <c r="QSD119" s="63"/>
      <c r="QSE119" s="63"/>
      <c r="QSF119" s="63"/>
      <c r="QSG119" s="63"/>
      <c r="QSH119" s="63"/>
      <c r="QSI119" s="63"/>
      <c r="QSJ119" s="63"/>
      <c r="QSK119" s="63"/>
      <c r="QSL119" s="63"/>
      <c r="QSM119" s="63"/>
      <c r="QSN119" s="63"/>
      <c r="QSO119" s="63"/>
      <c r="QSP119" s="63"/>
      <c r="QSQ119" s="63"/>
      <c r="QSR119" s="63"/>
      <c r="QSS119" s="63"/>
      <c r="QST119" s="63"/>
      <c r="QSU119" s="63"/>
      <c r="QSV119" s="63"/>
      <c r="QSW119" s="63"/>
      <c r="QSX119" s="63"/>
      <c r="QSY119" s="63"/>
      <c r="QSZ119" s="63"/>
      <c r="QTA119" s="63"/>
      <c r="QTB119" s="63"/>
      <c r="QTC119" s="63"/>
      <c r="QTD119" s="63"/>
      <c r="QTE119" s="63"/>
      <c r="QTF119" s="63"/>
      <c r="QTG119" s="63"/>
      <c r="QTH119" s="63"/>
      <c r="QTI119" s="63"/>
      <c r="QTJ119" s="63"/>
      <c r="QTK119" s="63"/>
      <c r="QTL119" s="63"/>
      <c r="QTM119" s="63"/>
      <c r="QTN119" s="63"/>
      <c r="QTO119" s="63"/>
      <c r="QTP119" s="63"/>
      <c r="QTQ119" s="63"/>
      <c r="QTR119" s="63"/>
      <c r="QTS119" s="63"/>
      <c r="QTT119" s="63"/>
      <c r="QTU119" s="63"/>
      <c r="QTV119" s="63"/>
      <c r="QTW119" s="63"/>
      <c r="QTX119" s="63"/>
      <c r="QTY119" s="63"/>
      <c r="QTZ119" s="63"/>
      <c r="QUA119" s="63"/>
      <c r="QUB119" s="63"/>
      <c r="QUC119" s="63"/>
      <c r="QUD119" s="63"/>
      <c r="QUE119" s="63"/>
      <c r="QUF119" s="63"/>
      <c r="QUG119" s="63"/>
      <c r="QUH119" s="63"/>
      <c r="QUI119" s="63"/>
      <c r="QUJ119" s="63"/>
      <c r="QUK119" s="63"/>
      <c r="QUL119" s="63"/>
      <c r="QUM119" s="63"/>
      <c r="QUN119" s="63"/>
      <c r="QUO119" s="63"/>
      <c r="QUP119" s="63"/>
      <c r="QUQ119" s="63"/>
      <c r="QUR119" s="63"/>
      <c r="QUS119" s="63"/>
      <c r="QUT119" s="63"/>
      <c r="QUU119" s="63"/>
      <c r="QUV119" s="63"/>
      <c r="QUW119" s="63"/>
      <c r="QUX119" s="63"/>
      <c r="QUY119" s="63"/>
      <c r="QUZ119" s="63"/>
      <c r="QVA119" s="63"/>
      <c r="QVB119" s="63"/>
      <c r="QVC119" s="63"/>
      <c r="QVD119" s="63"/>
      <c r="QVE119" s="63"/>
      <c r="QVF119" s="63"/>
      <c r="QVG119" s="63"/>
      <c r="QVH119" s="63"/>
      <c r="QVI119" s="63"/>
      <c r="QVJ119" s="63"/>
      <c r="QVK119" s="63"/>
      <c r="QVL119" s="63"/>
      <c r="QVM119" s="63"/>
      <c r="QVN119" s="63"/>
      <c r="QVO119" s="63"/>
      <c r="QVP119" s="63"/>
      <c r="QVQ119" s="63"/>
      <c r="QVR119" s="63"/>
      <c r="QVS119" s="63"/>
      <c r="QVT119" s="63"/>
      <c r="QVU119" s="63"/>
      <c r="QVV119" s="63"/>
      <c r="QVW119" s="63"/>
      <c r="QVX119" s="63"/>
      <c r="QVY119" s="63"/>
      <c r="QVZ119" s="63"/>
      <c r="QWA119" s="63"/>
      <c r="QWB119" s="63"/>
      <c r="QWC119" s="63"/>
      <c r="QWD119" s="63"/>
      <c r="QWE119" s="63"/>
      <c r="QWF119" s="63"/>
      <c r="QWG119" s="63"/>
      <c r="QWH119" s="63"/>
      <c r="QWI119" s="63"/>
      <c r="QWJ119" s="63"/>
      <c r="QWK119" s="63"/>
      <c r="QWL119" s="63"/>
      <c r="QWM119" s="63"/>
      <c r="QWN119" s="63"/>
      <c r="QWO119" s="63"/>
      <c r="QWP119" s="63"/>
      <c r="QWQ119" s="63"/>
      <c r="QWR119" s="63"/>
      <c r="QWS119" s="63"/>
      <c r="QWT119" s="63"/>
      <c r="QWU119" s="63"/>
      <c r="QWV119" s="63"/>
      <c r="QWW119" s="63"/>
      <c r="QWX119" s="63"/>
      <c r="QWY119" s="63"/>
      <c r="QWZ119" s="63"/>
      <c r="QXA119" s="63"/>
      <c r="QXB119" s="63"/>
      <c r="QXC119" s="63"/>
      <c r="QXD119" s="63"/>
      <c r="QXE119" s="63"/>
      <c r="QXF119" s="63"/>
      <c r="QXG119" s="63"/>
      <c r="QXH119" s="63"/>
      <c r="QXI119" s="63"/>
      <c r="QXJ119" s="63"/>
      <c r="QXK119" s="63"/>
      <c r="QXL119" s="63"/>
      <c r="QXM119" s="63"/>
      <c r="QXN119" s="63"/>
      <c r="QXO119" s="63"/>
      <c r="QXP119" s="63"/>
      <c r="QXQ119" s="63"/>
      <c r="QXR119" s="63"/>
      <c r="QXS119" s="63"/>
      <c r="QXT119" s="63"/>
      <c r="QXU119" s="63"/>
      <c r="QXV119" s="63"/>
      <c r="QXW119" s="63"/>
      <c r="QXX119" s="63"/>
      <c r="QXY119" s="63"/>
      <c r="QXZ119" s="63"/>
      <c r="QYA119" s="63"/>
      <c r="QYB119" s="63"/>
      <c r="QYC119" s="63"/>
      <c r="QYD119" s="63"/>
      <c r="QYE119" s="63"/>
      <c r="QYF119" s="63"/>
      <c r="QYG119" s="63"/>
      <c r="QYH119" s="63"/>
      <c r="QYI119" s="63"/>
      <c r="QYJ119" s="63"/>
      <c r="QYK119" s="63"/>
      <c r="QYL119" s="63"/>
      <c r="QYM119" s="63"/>
      <c r="QYN119" s="63"/>
      <c r="QYO119" s="63"/>
      <c r="QYP119" s="63"/>
      <c r="QYQ119" s="63"/>
      <c r="QYR119" s="63"/>
      <c r="QYS119" s="63"/>
      <c r="QYT119" s="63"/>
      <c r="QYU119" s="63"/>
      <c r="QYV119" s="63"/>
      <c r="QYW119" s="63"/>
      <c r="QYX119" s="63"/>
      <c r="QYY119" s="63"/>
      <c r="QYZ119" s="63"/>
      <c r="QZA119" s="63"/>
      <c r="QZB119" s="63"/>
      <c r="QZC119" s="63"/>
      <c r="QZD119" s="63"/>
      <c r="QZE119" s="63"/>
      <c r="QZF119" s="63"/>
      <c r="QZG119" s="63"/>
      <c r="QZH119" s="63"/>
      <c r="QZI119" s="63"/>
      <c r="QZJ119" s="63"/>
      <c r="QZK119" s="63"/>
      <c r="QZL119" s="63"/>
      <c r="QZM119" s="63"/>
      <c r="QZN119" s="63"/>
      <c r="QZO119" s="63"/>
      <c r="QZP119" s="63"/>
      <c r="QZQ119" s="63"/>
      <c r="QZR119" s="63"/>
      <c r="QZS119" s="63"/>
      <c r="QZT119" s="63"/>
      <c r="QZU119" s="63"/>
      <c r="QZV119" s="63"/>
      <c r="QZW119" s="63"/>
      <c r="QZX119" s="63"/>
      <c r="QZY119" s="63"/>
      <c r="QZZ119" s="63"/>
      <c r="RAA119" s="63"/>
      <c r="RAB119" s="63"/>
      <c r="RAC119" s="63"/>
      <c r="RAD119" s="63"/>
      <c r="RAE119" s="63"/>
      <c r="RAF119" s="63"/>
      <c r="RAG119" s="63"/>
      <c r="RAH119" s="63"/>
      <c r="RAI119" s="63"/>
      <c r="RAJ119" s="63"/>
      <c r="RAK119" s="63"/>
      <c r="RAL119" s="63"/>
      <c r="RAM119" s="63"/>
      <c r="RAN119" s="63"/>
      <c r="RAO119" s="63"/>
      <c r="RAP119" s="63"/>
      <c r="RAQ119" s="63"/>
      <c r="RAR119" s="63"/>
      <c r="RAS119" s="63"/>
      <c r="RAT119" s="63"/>
      <c r="RAU119" s="63"/>
      <c r="RAV119" s="63"/>
      <c r="RAW119" s="63"/>
      <c r="RAX119" s="63"/>
      <c r="RAY119" s="63"/>
      <c r="RAZ119" s="63"/>
      <c r="RBA119" s="63"/>
      <c r="RBB119" s="63"/>
      <c r="RBC119" s="63"/>
      <c r="RBD119" s="63"/>
      <c r="RBE119" s="63"/>
      <c r="RBF119" s="63"/>
      <c r="RBG119" s="63"/>
      <c r="RBH119" s="63"/>
      <c r="RBI119" s="63"/>
      <c r="RBJ119" s="63"/>
      <c r="RBK119" s="63"/>
      <c r="RBL119" s="63"/>
      <c r="RBM119" s="63"/>
      <c r="RBN119" s="63"/>
      <c r="RBO119" s="63"/>
      <c r="RBP119" s="63"/>
      <c r="RBQ119" s="63"/>
      <c r="RBR119" s="63"/>
      <c r="RBS119" s="63"/>
      <c r="RBT119" s="63"/>
      <c r="RBU119" s="63"/>
      <c r="RBV119" s="63"/>
      <c r="RBW119" s="63"/>
      <c r="RBX119" s="63"/>
      <c r="RBY119" s="63"/>
      <c r="RBZ119" s="63"/>
      <c r="RCA119" s="63"/>
      <c r="RCB119" s="63"/>
      <c r="RCC119" s="63"/>
      <c r="RCD119" s="63"/>
      <c r="RCE119" s="63"/>
      <c r="RCF119" s="63"/>
      <c r="RCG119" s="63"/>
      <c r="RCH119" s="63"/>
      <c r="RCI119" s="63"/>
      <c r="RCJ119" s="63"/>
      <c r="RCK119" s="63"/>
      <c r="RCL119" s="63"/>
      <c r="RCM119" s="63"/>
      <c r="RCN119" s="63"/>
      <c r="RCO119" s="63"/>
      <c r="RCP119" s="63"/>
      <c r="RCQ119" s="63"/>
      <c r="RCR119" s="63"/>
      <c r="RCS119" s="63"/>
      <c r="RCT119" s="63"/>
      <c r="RCU119" s="63"/>
      <c r="RCV119" s="63"/>
      <c r="RCW119" s="63"/>
      <c r="RCX119" s="63"/>
      <c r="RCY119" s="63"/>
      <c r="RCZ119" s="63"/>
      <c r="RDA119" s="63"/>
      <c r="RDB119" s="63"/>
      <c r="RDC119" s="63"/>
      <c r="RDD119" s="63"/>
      <c r="RDE119" s="63"/>
      <c r="RDF119" s="63"/>
      <c r="RDG119" s="63"/>
      <c r="RDH119" s="63"/>
      <c r="RDI119" s="63"/>
      <c r="RDJ119" s="63"/>
      <c r="RDK119" s="63"/>
      <c r="RDL119" s="63"/>
      <c r="RDM119" s="63"/>
      <c r="RDN119" s="63"/>
      <c r="RDO119" s="63"/>
      <c r="RDP119" s="63"/>
      <c r="RDQ119" s="63"/>
      <c r="RDR119" s="63"/>
      <c r="RDS119" s="63"/>
      <c r="RDT119" s="63"/>
      <c r="RDU119" s="63"/>
      <c r="RDV119" s="63"/>
      <c r="RDW119" s="63"/>
      <c r="RDX119" s="63"/>
      <c r="RDY119" s="63"/>
      <c r="RDZ119" s="63"/>
      <c r="REA119" s="63"/>
      <c r="REB119" s="63"/>
      <c r="REC119" s="63"/>
      <c r="RED119" s="63"/>
      <c r="REE119" s="63"/>
      <c r="REF119" s="63"/>
      <c r="REG119" s="63"/>
      <c r="REH119" s="63"/>
      <c r="REI119" s="63"/>
      <c r="REJ119" s="63"/>
      <c r="REK119" s="63"/>
      <c r="REL119" s="63"/>
      <c r="REM119" s="63"/>
      <c r="REN119" s="63"/>
      <c r="REO119" s="63"/>
      <c r="REP119" s="63"/>
      <c r="REQ119" s="63"/>
      <c r="RER119" s="63"/>
      <c r="RES119" s="63"/>
      <c r="RET119" s="63"/>
      <c r="REU119" s="63"/>
      <c r="REV119" s="63"/>
      <c r="REW119" s="63"/>
      <c r="REX119" s="63"/>
      <c r="REY119" s="63"/>
      <c r="REZ119" s="63"/>
      <c r="RFA119" s="63"/>
      <c r="RFB119" s="63"/>
      <c r="RFC119" s="63"/>
      <c r="RFD119" s="63"/>
      <c r="RFE119" s="63"/>
      <c r="RFF119" s="63"/>
      <c r="RFG119" s="63"/>
      <c r="RFH119" s="63"/>
      <c r="RFI119" s="63"/>
      <c r="RFJ119" s="63"/>
      <c r="RFK119" s="63"/>
      <c r="RFL119" s="63"/>
      <c r="RFM119" s="63"/>
      <c r="RFN119" s="63"/>
      <c r="RFO119" s="63"/>
      <c r="RFP119" s="63"/>
      <c r="RFQ119" s="63"/>
      <c r="RFR119" s="63"/>
      <c r="RFS119" s="63"/>
      <c r="RFT119" s="63"/>
      <c r="RFU119" s="63"/>
      <c r="RFV119" s="63"/>
      <c r="RFW119" s="63"/>
      <c r="RFX119" s="63"/>
      <c r="RFY119" s="63"/>
      <c r="RFZ119" s="63"/>
      <c r="RGA119" s="63"/>
      <c r="RGB119" s="63"/>
      <c r="RGC119" s="63"/>
      <c r="RGD119" s="63"/>
      <c r="RGE119" s="63"/>
      <c r="RGF119" s="63"/>
      <c r="RGG119" s="63"/>
      <c r="RGH119" s="63"/>
      <c r="RGI119" s="63"/>
      <c r="RGJ119" s="63"/>
      <c r="RGK119" s="63"/>
      <c r="RGL119" s="63"/>
      <c r="RGM119" s="63"/>
      <c r="RGN119" s="63"/>
      <c r="RGO119" s="63"/>
      <c r="RGP119" s="63"/>
      <c r="RGQ119" s="63"/>
      <c r="RGR119" s="63"/>
      <c r="RGS119" s="63"/>
      <c r="RGT119" s="63"/>
      <c r="RGU119" s="63"/>
      <c r="RGV119" s="63"/>
      <c r="RGW119" s="63"/>
      <c r="RGX119" s="63"/>
      <c r="RGY119" s="63"/>
      <c r="RGZ119" s="63"/>
      <c r="RHA119" s="63"/>
      <c r="RHB119" s="63"/>
      <c r="RHC119" s="63"/>
      <c r="RHD119" s="63"/>
      <c r="RHE119" s="63"/>
      <c r="RHF119" s="63"/>
      <c r="RHG119" s="63"/>
      <c r="RHH119" s="63"/>
      <c r="RHI119" s="63"/>
      <c r="RHJ119" s="63"/>
      <c r="RHK119" s="63"/>
      <c r="RHL119" s="63"/>
      <c r="RHM119" s="63"/>
      <c r="RHN119" s="63"/>
      <c r="RHO119" s="63"/>
      <c r="RHP119" s="63"/>
      <c r="RHQ119" s="63"/>
      <c r="RHR119" s="63"/>
      <c r="RHS119" s="63"/>
      <c r="RHT119" s="63"/>
      <c r="RHU119" s="63"/>
      <c r="RHV119" s="63"/>
      <c r="RHW119" s="63"/>
      <c r="RHX119" s="63"/>
      <c r="RHY119" s="63"/>
      <c r="RHZ119" s="63"/>
      <c r="RIA119" s="63"/>
      <c r="RIB119" s="63"/>
      <c r="RIC119" s="63"/>
      <c r="RID119" s="63"/>
      <c r="RIE119" s="63"/>
      <c r="RIF119" s="63"/>
      <c r="RIG119" s="63"/>
      <c r="RIH119" s="63"/>
      <c r="RII119" s="63"/>
      <c r="RIJ119" s="63"/>
      <c r="RIK119" s="63"/>
      <c r="RIL119" s="63"/>
      <c r="RIM119" s="63"/>
      <c r="RIN119" s="63"/>
      <c r="RIO119" s="63"/>
      <c r="RIP119" s="63"/>
      <c r="RIQ119" s="63"/>
      <c r="RIR119" s="63"/>
      <c r="RIS119" s="63"/>
      <c r="RIT119" s="63"/>
      <c r="RIU119" s="63"/>
      <c r="RIV119" s="63"/>
      <c r="RIW119" s="63"/>
      <c r="RIX119" s="63"/>
      <c r="RIY119" s="63"/>
      <c r="RIZ119" s="63"/>
      <c r="RJA119" s="63"/>
      <c r="RJB119" s="63"/>
      <c r="RJC119" s="63"/>
      <c r="RJD119" s="63"/>
      <c r="RJE119" s="63"/>
      <c r="RJF119" s="63"/>
      <c r="RJG119" s="63"/>
      <c r="RJH119" s="63"/>
      <c r="RJI119" s="63"/>
      <c r="RJJ119" s="63"/>
      <c r="RJK119" s="63"/>
      <c r="RJL119" s="63"/>
      <c r="RJM119" s="63"/>
      <c r="RJN119" s="63"/>
      <c r="RJO119" s="63"/>
      <c r="RJP119" s="63"/>
      <c r="RJQ119" s="63"/>
      <c r="RJR119" s="63"/>
      <c r="RJS119" s="63"/>
      <c r="RJT119" s="63"/>
      <c r="RJU119" s="63"/>
      <c r="RJV119" s="63"/>
      <c r="RJW119" s="63"/>
      <c r="RJX119" s="63"/>
      <c r="RJY119" s="63"/>
      <c r="RJZ119" s="63"/>
      <c r="RKA119" s="63"/>
      <c r="RKB119" s="63"/>
      <c r="RKC119" s="63"/>
      <c r="RKD119" s="63"/>
      <c r="RKE119" s="63"/>
      <c r="RKF119" s="63"/>
      <c r="RKG119" s="63"/>
      <c r="RKH119" s="63"/>
      <c r="RKI119" s="63"/>
      <c r="RKJ119" s="63"/>
      <c r="RKK119" s="63"/>
      <c r="RKL119" s="63"/>
      <c r="RKM119" s="63"/>
      <c r="RKN119" s="63"/>
      <c r="RKO119" s="63"/>
      <c r="RKP119" s="63"/>
      <c r="RKQ119" s="63"/>
      <c r="RKR119" s="63"/>
      <c r="RKS119" s="63"/>
      <c r="RKT119" s="63"/>
      <c r="RKU119" s="63"/>
      <c r="RKV119" s="63"/>
      <c r="RKW119" s="63"/>
      <c r="RKX119" s="63"/>
      <c r="RKY119" s="63"/>
      <c r="RKZ119" s="63"/>
      <c r="RLA119" s="63"/>
      <c r="RLB119" s="63"/>
      <c r="RLC119" s="63"/>
      <c r="RLD119" s="63"/>
      <c r="RLE119" s="63"/>
      <c r="RLF119" s="63"/>
      <c r="RLG119" s="63"/>
      <c r="RLH119" s="63"/>
      <c r="RLI119" s="63"/>
      <c r="RLJ119" s="63"/>
      <c r="RLK119" s="63"/>
      <c r="RLL119" s="63"/>
      <c r="RLM119" s="63"/>
      <c r="RLN119" s="63"/>
      <c r="RLO119" s="63"/>
      <c r="RLP119" s="63"/>
      <c r="RLQ119" s="63"/>
      <c r="RLR119" s="63"/>
      <c r="RLS119" s="63"/>
      <c r="RLT119" s="63"/>
      <c r="RLU119" s="63"/>
      <c r="RLV119" s="63"/>
      <c r="RLW119" s="63"/>
      <c r="RLX119" s="63"/>
      <c r="RLY119" s="63"/>
      <c r="RLZ119" s="63"/>
      <c r="RMA119" s="63"/>
      <c r="RMB119" s="63"/>
      <c r="RMC119" s="63"/>
      <c r="RMD119" s="63"/>
      <c r="RME119" s="63"/>
      <c r="RMF119" s="63"/>
      <c r="RMG119" s="63"/>
      <c r="RMH119" s="63"/>
      <c r="RMI119" s="63"/>
      <c r="RMJ119" s="63"/>
      <c r="RMK119" s="63"/>
      <c r="RML119" s="63"/>
      <c r="RMM119" s="63"/>
      <c r="RMN119" s="63"/>
      <c r="RMO119" s="63"/>
      <c r="RMP119" s="63"/>
      <c r="RMQ119" s="63"/>
      <c r="RMR119" s="63"/>
      <c r="RMS119" s="63"/>
      <c r="RMT119" s="63"/>
      <c r="RMU119" s="63"/>
      <c r="RMV119" s="63"/>
      <c r="RMW119" s="63"/>
      <c r="RMX119" s="63"/>
      <c r="RMY119" s="63"/>
      <c r="RMZ119" s="63"/>
      <c r="RNA119" s="63"/>
      <c r="RNB119" s="63"/>
      <c r="RNC119" s="63"/>
      <c r="RND119" s="63"/>
      <c r="RNE119" s="63"/>
      <c r="RNF119" s="63"/>
      <c r="RNG119" s="63"/>
      <c r="RNH119" s="63"/>
      <c r="RNI119" s="63"/>
      <c r="RNJ119" s="63"/>
      <c r="RNK119" s="63"/>
      <c r="RNL119" s="63"/>
      <c r="RNM119" s="63"/>
      <c r="RNN119" s="63"/>
      <c r="RNO119" s="63"/>
      <c r="RNP119" s="63"/>
      <c r="RNQ119" s="63"/>
      <c r="RNR119" s="63"/>
      <c r="RNS119" s="63"/>
      <c r="RNT119" s="63"/>
      <c r="RNU119" s="63"/>
      <c r="RNV119" s="63"/>
      <c r="RNW119" s="63"/>
      <c r="RNX119" s="63"/>
      <c r="RNY119" s="63"/>
      <c r="RNZ119" s="63"/>
      <c r="ROA119" s="63"/>
      <c r="ROB119" s="63"/>
      <c r="ROC119" s="63"/>
      <c r="ROD119" s="63"/>
      <c r="ROE119" s="63"/>
      <c r="ROF119" s="63"/>
      <c r="ROG119" s="63"/>
      <c r="ROH119" s="63"/>
      <c r="ROI119" s="63"/>
      <c r="ROJ119" s="63"/>
      <c r="ROK119" s="63"/>
      <c r="ROL119" s="63"/>
      <c r="ROM119" s="63"/>
      <c r="RON119" s="63"/>
      <c r="ROO119" s="63"/>
      <c r="ROP119" s="63"/>
      <c r="ROQ119" s="63"/>
      <c r="ROR119" s="63"/>
      <c r="ROS119" s="63"/>
      <c r="ROT119" s="63"/>
      <c r="ROU119" s="63"/>
      <c r="ROV119" s="63"/>
      <c r="ROW119" s="63"/>
      <c r="ROX119" s="63"/>
      <c r="ROY119" s="63"/>
      <c r="ROZ119" s="63"/>
      <c r="RPA119" s="63"/>
      <c r="RPB119" s="63"/>
      <c r="RPC119" s="63"/>
      <c r="RPD119" s="63"/>
      <c r="RPE119" s="63"/>
      <c r="RPF119" s="63"/>
      <c r="RPG119" s="63"/>
      <c r="RPH119" s="63"/>
      <c r="RPI119" s="63"/>
      <c r="RPJ119" s="63"/>
      <c r="RPK119" s="63"/>
      <c r="RPL119" s="63"/>
      <c r="RPM119" s="63"/>
      <c r="RPN119" s="63"/>
      <c r="RPO119" s="63"/>
      <c r="RPP119" s="63"/>
      <c r="RPQ119" s="63"/>
      <c r="RPR119" s="63"/>
      <c r="RPS119" s="63"/>
      <c r="RPT119" s="63"/>
      <c r="RPU119" s="63"/>
      <c r="RPV119" s="63"/>
      <c r="RPW119" s="63"/>
      <c r="RPX119" s="63"/>
      <c r="RPY119" s="63"/>
      <c r="RPZ119" s="63"/>
      <c r="RQA119" s="63"/>
      <c r="RQB119" s="63"/>
      <c r="RQC119" s="63"/>
      <c r="RQD119" s="63"/>
      <c r="RQE119" s="63"/>
      <c r="RQF119" s="63"/>
      <c r="RQG119" s="63"/>
      <c r="RQH119" s="63"/>
      <c r="RQI119" s="63"/>
      <c r="RQJ119" s="63"/>
      <c r="RQK119" s="63"/>
      <c r="RQL119" s="63"/>
      <c r="RQM119" s="63"/>
      <c r="RQN119" s="63"/>
      <c r="RQO119" s="63"/>
      <c r="RQP119" s="63"/>
      <c r="RQQ119" s="63"/>
      <c r="RQR119" s="63"/>
      <c r="RQS119" s="63"/>
      <c r="RQT119" s="63"/>
      <c r="RQU119" s="63"/>
      <c r="RQV119" s="63"/>
      <c r="RQW119" s="63"/>
      <c r="RQX119" s="63"/>
      <c r="RQY119" s="63"/>
      <c r="RQZ119" s="63"/>
      <c r="RRA119" s="63"/>
      <c r="RRB119" s="63"/>
      <c r="RRC119" s="63"/>
      <c r="RRD119" s="63"/>
      <c r="RRE119" s="63"/>
      <c r="RRF119" s="63"/>
      <c r="RRG119" s="63"/>
      <c r="RRH119" s="63"/>
      <c r="RRI119" s="63"/>
      <c r="RRJ119" s="63"/>
      <c r="RRK119" s="63"/>
      <c r="RRL119" s="63"/>
      <c r="RRM119" s="63"/>
      <c r="RRN119" s="63"/>
      <c r="RRO119" s="63"/>
      <c r="RRP119" s="63"/>
      <c r="RRQ119" s="63"/>
      <c r="RRR119" s="63"/>
      <c r="RRS119" s="63"/>
      <c r="RRT119" s="63"/>
      <c r="RRU119" s="63"/>
      <c r="RRV119" s="63"/>
      <c r="RRW119" s="63"/>
      <c r="RRX119" s="63"/>
      <c r="RRY119" s="63"/>
      <c r="RRZ119" s="63"/>
      <c r="RSA119" s="63"/>
      <c r="RSB119" s="63"/>
      <c r="RSC119" s="63"/>
      <c r="RSD119" s="63"/>
      <c r="RSE119" s="63"/>
      <c r="RSF119" s="63"/>
      <c r="RSG119" s="63"/>
      <c r="RSH119" s="63"/>
      <c r="RSI119" s="63"/>
      <c r="RSJ119" s="63"/>
      <c r="RSK119" s="63"/>
      <c r="RSL119" s="63"/>
      <c r="RSM119" s="63"/>
      <c r="RSN119" s="63"/>
      <c r="RSO119" s="63"/>
      <c r="RSP119" s="63"/>
      <c r="RSQ119" s="63"/>
      <c r="RSR119" s="63"/>
      <c r="RSS119" s="63"/>
      <c r="RST119" s="63"/>
      <c r="RSU119" s="63"/>
      <c r="RSV119" s="63"/>
      <c r="RSW119" s="63"/>
      <c r="RSX119" s="63"/>
      <c r="RSY119" s="63"/>
      <c r="RSZ119" s="63"/>
      <c r="RTA119" s="63"/>
      <c r="RTB119" s="63"/>
      <c r="RTC119" s="63"/>
      <c r="RTD119" s="63"/>
      <c r="RTE119" s="63"/>
      <c r="RTF119" s="63"/>
      <c r="RTG119" s="63"/>
      <c r="RTH119" s="63"/>
      <c r="RTI119" s="63"/>
      <c r="RTJ119" s="63"/>
      <c r="RTK119" s="63"/>
      <c r="RTL119" s="63"/>
      <c r="RTM119" s="63"/>
      <c r="RTN119" s="63"/>
      <c r="RTO119" s="63"/>
      <c r="RTP119" s="63"/>
      <c r="RTQ119" s="63"/>
      <c r="RTR119" s="63"/>
      <c r="RTS119" s="63"/>
      <c r="RTT119" s="63"/>
      <c r="RTU119" s="63"/>
      <c r="RTV119" s="63"/>
      <c r="RTW119" s="63"/>
      <c r="RTX119" s="63"/>
      <c r="RTY119" s="63"/>
      <c r="RTZ119" s="63"/>
      <c r="RUA119" s="63"/>
      <c r="RUB119" s="63"/>
      <c r="RUC119" s="63"/>
      <c r="RUD119" s="63"/>
      <c r="RUE119" s="63"/>
      <c r="RUF119" s="63"/>
      <c r="RUG119" s="63"/>
      <c r="RUH119" s="63"/>
      <c r="RUI119" s="63"/>
      <c r="RUJ119" s="63"/>
      <c r="RUK119" s="63"/>
      <c r="RUL119" s="63"/>
      <c r="RUM119" s="63"/>
      <c r="RUN119" s="63"/>
      <c r="RUO119" s="63"/>
      <c r="RUP119" s="63"/>
      <c r="RUQ119" s="63"/>
      <c r="RUR119" s="63"/>
      <c r="RUS119" s="63"/>
      <c r="RUT119" s="63"/>
      <c r="RUU119" s="63"/>
      <c r="RUV119" s="63"/>
      <c r="RUW119" s="63"/>
      <c r="RUX119" s="63"/>
      <c r="RUY119" s="63"/>
      <c r="RUZ119" s="63"/>
      <c r="RVA119" s="63"/>
      <c r="RVB119" s="63"/>
      <c r="RVC119" s="63"/>
      <c r="RVD119" s="63"/>
      <c r="RVE119" s="63"/>
      <c r="RVF119" s="63"/>
      <c r="RVG119" s="63"/>
      <c r="RVH119" s="63"/>
      <c r="RVI119" s="63"/>
      <c r="RVJ119" s="63"/>
      <c r="RVK119" s="63"/>
      <c r="RVL119" s="63"/>
      <c r="RVM119" s="63"/>
      <c r="RVN119" s="63"/>
      <c r="RVO119" s="63"/>
      <c r="RVP119" s="63"/>
      <c r="RVQ119" s="63"/>
      <c r="RVR119" s="63"/>
      <c r="RVS119" s="63"/>
      <c r="RVT119" s="63"/>
      <c r="RVU119" s="63"/>
      <c r="RVV119" s="63"/>
      <c r="RVW119" s="63"/>
      <c r="RVX119" s="63"/>
      <c r="RVY119" s="63"/>
      <c r="RVZ119" s="63"/>
      <c r="RWA119" s="63"/>
      <c r="RWB119" s="63"/>
      <c r="RWC119" s="63"/>
      <c r="RWD119" s="63"/>
      <c r="RWE119" s="63"/>
      <c r="RWF119" s="63"/>
      <c r="RWG119" s="63"/>
      <c r="RWH119" s="63"/>
      <c r="RWI119" s="63"/>
      <c r="RWJ119" s="63"/>
      <c r="RWK119" s="63"/>
      <c r="RWL119" s="63"/>
      <c r="RWM119" s="63"/>
      <c r="RWN119" s="63"/>
      <c r="RWO119" s="63"/>
      <c r="RWP119" s="63"/>
      <c r="RWQ119" s="63"/>
      <c r="RWR119" s="63"/>
      <c r="RWS119" s="63"/>
      <c r="RWT119" s="63"/>
      <c r="RWU119" s="63"/>
      <c r="RWV119" s="63"/>
      <c r="RWW119" s="63"/>
      <c r="RWX119" s="63"/>
      <c r="RWY119" s="63"/>
      <c r="RWZ119" s="63"/>
      <c r="RXA119" s="63"/>
      <c r="RXB119" s="63"/>
      <c r="RXC119" s="63"/>
      <c r="RXD119" s="63"/>
      <c r="RXE119" s="63"/>
      <c r="RXF119" s="63"/>
      <c r="RXG119" s="63"/>
      <c r="RXH119" s="63"/>
      <c r="RXI119" s="63"/>
      <c r="RXJ119" s="63"/>
      <c r="RXK119" s="63"/>
      <c r="RXL119" s="63"/>
      <c r="RXM119" s="63"/>
      <c r="RXN119" s="63"/>
      <c r="RXO119" s="63"/>
      <c r="RXP119" s="63"/>
      <c r="RXQ119" s="63"/>
      <c r="RXR119" s="63"/>
      <c r="RXS119" s="63"/>
      <c r="RXT119" s="63"/>
      <c r="RXU119" s="63"/>
      <c r="RXV119" s="63"/>
      <c r="RXW119" s="63"/>
      <c r="RXX119" s="63"/>
      <c r="RXY119" s="63"/>
      <c r="RXZ119" s="63"/>
      <c r="RYA119" s="63"/>
      <c r="RYB119" s="63"/>
      <c r="RYC119" s="63"/>
      <c r="RYD119" s="63"/>
      <c r="RYE119" s="63"/>
      <c r="RYF119" s="63"/>
      <c r="RYG119" s="63"/>
      <c r="RYH119" s="63"/>
      <c r="RYI119" s="63"/>
      <c r="RYJ119" s="63"/>
      <c r="RYK119" s="63"/>
      <c r="RYL119" s="63"/>
      <c r="RYM119" s="63"/>
      <c r="RYN119" s="63"/>
      <c r="RYO119" s="63"/>
      <c r="RYP119" s="63"/>
      <c r="RYQ119" s="63"/>
      <c r="RYR119" s="63"/>
      <c r="RYS119" s="63"/>
      <c r="RYT119" s="63"/>
      <c r="RYU119" s="63"/>
      <c r="RYV119" s="63"/>
      <c r="RYW119" s="63"/>
      <c r="RYX119" s="63"/>
      <c r="RYY119" s="63"/>
      <c r="RYZ119" s="63"/>
      <c r="RZA119" s="63"/>
      <c r="RZB119" s="63"/>
      <c r="RZC119" s="63"/>
      <c r="RZD119" s="63"/>
      <c r="RZE119" s="63"/>
      <c r="RZF119" s="63"/>
      <c r="RZG119" s="63"/>
      <c r="RZH119" s="63"/>
      <c r="RZI119" s="63"/>
      <c r="RZJ119" s="63"/>
      <c r="RZK119" s="63"/>
      <c r="RZL119" s="63"/>
      <c r="RZM119" s="63"/>
      <c r="RZN119" s="63"/>
      <c r="RZO119" s="63"/>
      <c r="RZP119" s="63"/>
      <c r="RZQ119" s="63"/>
      <c r="RZR119" s="63"/>
      <c r="RZS119" s="63"/>
      <c r="RZT119" s="63"/>
      <c r="RZU119" s="63"/>
      <c r="RZV119" s="63"/>
      <c r="RZW119" s="63"/>
      <c r="RZX119" s="63"/>
      <c r="RZY119" s="63"/>
      <c r="RZZ119" s="63"/>
      <c r="SAA119" s="63"/>
      <c r="SAB119" s="63"/>
      <c r="SAC119" s="63"/>
      <c r="SAD119" s="63"/>
      <c r="SAE119" s="63"/>
      <c r="SAF119" s="63"/>
      <c r="SAG119" s="63"/>
      <c r="SAH119" s="63"/>
      <c r="SAI119" s="63"/>
      <c r="SAJ119" s="63"/>
      <c r="SAK119" s="63"/>
      <c r="SAL119" s="63"/>
      <c r="SAM119" s="63"/>
      <c r="SAN119" s="63"/>
      <c r="SAO119" s="63"/>
      <c r="SAP119" s="63"/>
      <c r="SAQ119" s="63"/>
      <c r="SAR119" s="63"/>
      <c r="SAS119" s="63"/>
      <c r="SAT119" s="63"/>
      <c r="SAU119" s="63"/>
      <c r="SAV119" s="63"/>
      <c r="SAW119" s="63"/>
      <c r="SAX119" s="63"/>
      <c r="SAY119" s="63"/>
      <c r="SAZ119" s="63"/>
      <c r="SBA119" s="63"/>
      <c r="SBB119" s="63"/>
      <c r="SBC119" s="63"/>
      <c r="SBD119" s="63"/>
      <c r="SBE119" s="63"/>
      <c r="SBF119" s="63"/>
      <c r="SBG119" s="63"/>
      <c r="SBH119" s="63"/>
      <c r="SBI119" s="63"/>
      <c r="SBJ119" s="63"/>
      <c r="SBK119" s="63"/>
      <c r="SBL119" s="63"/>
      <c r="SBM119" s="63"/>
      <c r="SBN119" s="63"/>
      <c r="SBO119" s="63"/>
      <c r="SBP119" s="63"/>
      <c r="SBQ119" s="63"/>
      <c r="SBR119" s="63"/>
      <c r="SBS119" s="63"/>
      <c r="SBT119" s="63"/>
      <c r="SBU119" s="63"/>
      <c r="SBV119" s="63"/>
      <c r="SBW119" s="63"/>
      <c r="SBX119" s="63"/>
      <c r="SBY119" s="63"/>
      <c r="SBZ119" s="63"/>
      <c r="SCA119" s="63"/>
      <c r="SCB119" s="63"/>
      <c r="SCC119" s="63"/>
      <c r="SCD119" s="63"/>
      <c r="SCE119" s="63"/>
      <c r="SCF119" s="63"/>
      <c r="SCG119" s="63"/>
      <c r="SCH119" s="63"/>
      <c r="SCI119" s="63"/>
      <c r="SCJ119" s="63"/>
      <c r="SCK119" s="63"/>
      <c r="SCL119" s="63"/>
      <c r="SCM119" s="63"/>
      <c r="SCN119" s="63"/>
      <c r="SCO119" s="63"/>
      <c r="SCP119" s="63"/>
      <c r="SCQ119" s="63"/>
      <c r="SCR119" s="63"/>
      <c r="SCS119" s="63"/>
      <c r="SCT119" s="63"/>
      <c r="SCU119" s="63"/>
      <c r="SCV119" s="63"/>
      <c r="SCW119" s="63"/>
      <c r="SCX119" s="63"/>
      <c r="SCY119" s="63"/>
      <c r="SCZ119" s="63"/>
      <c r="SDA119" s="63"/>
      <c r="SDB119" s="63"/>
      <c r="SDC119" s="63"/>
      <c r="SDD119" s="63"/>
      <c r="SDE119" s="63"/>
      <c r="SDF119" s="63"/>
      <c r="SDG119" s="63"/>
      <c r="SDH119" s="63"/>
      <c r="SDI119" s="63"/>
      <c r="SDJ119" s="63"/>
      <c r="SDK119" s="63"/>
      <c r="SDL119" s="63"/>
      <c r="SDM119" s="63"/>
      <c r="SDN119" s="63"/>
      <c r="SDO119" s="63"/>
      <c r="SDP119" s="63"/>
      <c r="SDQ119" s="63"/>
      <c r="SDR119" s="63"/>
      <c r="SDS119" s="63"/>
      <c r="SDT119" s="63"/>
      <c r="SDU119" s="63"/>
      <c r="SDV119" s="63"/>
      <c r="SDW119" s="63"/>
      <c r="SDX119" s="63"/>
      <c r="SDY119" s="63"/>
      <c r="SDZ119" s="63"/>
      <c r="SEA119" s="63"/>
      <c r="SEB119" s="63"/>
      <c r="SEC119" s="63"/>
      <c r="SED119" s="63"/>
      <c r="SEE119" s="63"/>
      <c r="SEF119" s="63"/>
      <c r="SEG119" s="63"/>
      <c r="SEH119" s="63"/>
      <c r="SEI119" s="63"/>
      <c r="SEJ119" s="63"/>
      <c r="SEK119" s="63"/>
      <c r="SEL119" s="63"/>
      <c r="SEM119" s="63"/>
      <c r="SEN119" s="63"/>
      <c r="SEO119" s="63"/>
      <c r="SEP119" s="63"/>
      <c r="SEQ119" s="63"/>
      <c r="SER119" s="63"/>
      <c r="SES119" s="63"/>
      <c r="SET119" s="63"/>
      <c r="SEU119" s="63"/>
      <c r="SEV119" s="63"/>
      <c r="SEW119" s="63"/>
      <c r="SEX119" s="63"/>
      <c r="SEY119" s="63"/>
      <c r="SEZ119" s="63"/>
      <c r="SFA119" s="63"/>
      <c r="SFB119" s="63"/>
      <c r="SFC119" s="63"/>
      <c r="SFD119" s="63"/>
      <c r="SFE119" s="63"/>
      <c r="SFF119" s="63"/>
      <c r="SFG119" s="63"/>
      <c r="SFH119" s="63"/>
      <c r="SFI119" s="63"/>
      <c r="SFJ119" s="63"/>
      <c r="SFK119" s="63"/>
      <c r="SFL119" s="63"/>
      <c r="SFM119" s="63"/>
      <c r="SFN119" s="63"/>
      <c r="SFO119" s="63"/>
      <c r="SFP119" s="63"/>
      <c r="SFQ119" s="63"/>
      <c r="SFR119" s="63"/>
      <c r="SFS119" s="63"/>
      <c r="SFT119" s="63"/>
      <c r="SFU119" s="63"/>
      <c r="SFV119" s="63"/>
      <c r="SFW119" s="63"/>
      <c r="SFX119" s="63"/>
      <c r="SFY119" s="63"/>
      <c r="SFZ119" s="63"/>
      <c r="SGA119" s="63"/>
      <c r="SGB119" s="63"/>
      <c r="SGC119" s="63"/>
      <c r="SGD119" s="63"/>
      <c r="SGE119" s="63"/>
      <c r="SGF119" s="63"/>
      <c r="SGG119" s="63"/>
      <c r="SGH119" s="63"/>
      <c r="SGI119" s="63"/>
      <c r="SGJ119" s="63"/>
      <c r="SGK119" s="63"/>
      <c r="SGL119" s="63"/>
      <c r="SGM119" s="63"/>
      <c r="SGN119" s="63"/>
      <c r="SGO119" s="63"/>
      <c r="SGP119" s="63"/>
      <c r="SGQ119" s="63"/>
      <c r="SGR119" s="63"/>
      <c r="SGS119" s="63"/>
      <c r="SGT119" s="63"/>
      <c r="SGU119" s="63"/>
      <c r="SGV119" s="63"/>
      <c r="SGW119" s="63"/>
      <c r="SGX119" s="63"/>
      <c r="SGY119" s="63"/>
      <c r="SGZ119" s="63"/>
      <c r="SHA119" s="63"/>
      <c r="SHB119" s="63"/>
      <c r="SHC119" s="63"/>
      <c r="SHD119" s="63"/>
      <c r="SHE119" s="63"/>
      <c r="SHF119" s="63"/>
      <c r="SHG119" s="63"/>
      <c r="SHH119" s="63"/>
      <c r="SHI119" s="63"/>
      <c r="SHJ119" s="63"/>
      <c r="SHK119" s="63"/>
      <c r="SHL119" s="63"/>
      <c r="SHM119" s="63"/>
      <c r="SHN119" s="63"/>
      <c r="SHO119" s="63"/>
      <c r="SHP119" s="63"/>
      <c r="SHQ119" s="63"/>
      <c r="SHR119" s="63"/>
      <c r="SHS119" s="63"/>
      <c r="SHT119" s="63"/>
      <c r="SHU119" s="63"/>
      <c r="SHV119" s="63"/>
      <c r="SHW119" s="63"/>
      <c r="SHX119" s="63"/>
      <c r="SHY119" s="63"/>
      <c r="SHZ119" s="63"/>
      <c r="SIA119" s="63"/>
      <c r="SIB119" s="63"/>
      <c r="SIC119" s="63"/>
      <c r="SID119" s="63"/>
      <c r="SIE119" s="63"/>
      <c r="SIF119" s="63"/>
      <c r="SIG119" s="63"/>
      <c r="SIH119" s="63"/>
      <c r="SII119" s="63"/>
      <c r="SIJ119" s="63"/>
      <c r="SIK119" s="63"/>
      <c r="SIL119" s="63"/>
      <c r="SIM119" s="63"/>
      <c r="SIN119" s="63"/>
      <c r="SIO119" s="63"/>
      <c r="SIP119" s="63"/>
      <c r="SIQ119" s="63"/>
      <c r="SIR119" s="63"/>
      <c r="SIS119" s="63"/>
      <c r="SIT119" s="63"/>
      <c r="SIU119" s="63"/>
      <c r="SIV119" s="63"/>
      <c r="SIW119" s="63"/>
      <c r="SIX119" s="63"/>
      <c r="SIY119" s="63"/>
      <c r="SIZ119" s="63"/>
      <c r="SJA119" s="63"/>
      <c r="SJB119" s="63"/>
      <c r="SJC119" s="63"/>
      <c r="SJD119" s="63"/>
      <c r="SJE119" s="63"/>
      <c r="SJF119" s="63"/>
      <c r="SJG119" s="63"/>
      <c r="SJH119" s="63"/>
      <c r="SJI119" s="63"/>
      <c r="SJJ119" s="63"/>
      <c r="SJK119" s="63"/>
      <c r="SJL119" s="63"/>
      <c r="SJM119" s="63"/>
      <c r="SJN119" s="63"/>
      <c r="SJO119" s="63"/>
      <c r="SJP119" s="63"/>
      <c r="SJQ119" s="63"/>
      <c r="SJR119" s="63"/>
      <c r="SJS119" s="63"/>
      <c r="SJT119" s="63"/>
      <c r="SJU119" s="63"/>
      <c r="SJV119" s="63"/>
      <c r="SJW119" s="63"/>
      <c r="SJX119" s="63"/>
      <c r="SJY119" s="63"/>
      <c r="SJZ119" s="63"/>
      <c r="SKA119" s="63"/>
      <c r="SKB119" s="63"/>
      <c r="SKC119" s="63"/>
      <c r="SKD119" s="63"/>
      <c r="SKE119" s="63"/>
      <c r="SKF119" s="63"/>
      <c r="SKG119" s="63"/>
      <c r="SKH119" s="63"/>
      <c r="SKI119" s="63"/>
      <c r="SKJ119" s="63"/>
      <c r="SKK119" s="63"/>
      <c r="SKL119" s="63"/>
      <c r="SKM119" s="63"/>
      <c r="SKN119" s="63"/>
      <c r="SKO119" s="63"/>
      <c r="SKP119" s="63"/>
      <c r="SKQ119" s="63"/>
      <c r="SKR119" s="63"/>
      <c r="SKS119" s="63"/>
      <c r="SKT119" s="63"/>
      <c r="SKU119" s="63"/>
      <c r="SKV119" s="63"/>
      <c r="SKW119" s="63"/>
      <c r="SKX119" s="63"/>
      <c r="SKY119" s="63"/>
      <c r="SKZ119" s="63"/>
      <c r="SLA119" s="63"/>
      <c r="SLB119" s="63"/>
      <c r="SLC119" s="63"/>
      <c r="SLD119" s="63"/>
      <c r="SLE119" s="63"/>
      <c r="SLF119" s="63"/>
      <c r="SLG119" s="63"/>
      <c r="SLH119" s="63"/>
      <c r="SLI119" s="63"/>
      <c r="SLJ119" s="63"/>
      <c r="SLK119" s="63"/>
      <c r="SLL119" s="63"/>
      <c r="SLM119" s="63"/>
      <c r="SLN119" s="63"/>
      <c r="SLO119" s="63"/>
      <c r="SLP119" s="63"/>
      <c r="SLQ119" s="63"/>
      <c r="SLR119" s="63"/>
      <c r="SLS119" s="63"/>
      <c r="SLT119" s="63"/>
      <c r="SLU119" s="63"/>
      <c r="SLV119" s="63"/>
      <c r="SLW119" s="63"/>
      <c r="SLX119" s="63"/>
      <c r="SLY119" s="63"/>
      <c r="SLZ119" s="63"/>
      <c r="SMA119" s="63"/>
      <c r="SMB119" s="63"/>
      <c r="SMC119" s="63"/>
      <c r="SMD119" s="63"/>
      <c r="SME119" s="63"/>
      <c r="SMF119" s="63"/>
      <c r="SMG119" s="63"/>
      <c r="SMH119" s="63"/>
      <c r="SMI119" s="63"/>
      <c r="SMJ119" s="63"/>
      <c r="SMK119" s="63"/>
      <c r="SML119" s="63"/>
      <c r="SMM119" s="63"/>
      <c r="SMN119" s="63"/>
      <c r="SMO119" s="63"/>
      <c r="SMP119" s="63"/>
      <c r="SMQ119" s="63"/>
      <c r="SMR119" s="63"/>
      <c r="SMS119" s="63"/>
      <c r="SMT119" s="63"/>
      <c r="SMU119" s="63"/>
      <c r="SMV119" s="63"/>
      <c r="SMW119" s="63"/>
      <c r="SMX119" s="63"/>
      <c r="SMY119" s="63"/>
      <c r="SMZ119" s="63"/>
      <c r="SNA119" s="63"/>
      <c r="SNB119" s="63"/>
      <c r="SNC119" s="63"/>
      <c r="SND119" s="63"/>
      <c r="SNE119" s="63"/>
      <c r="SNF119" s="63"/>
      <c r="SNG119" s="63"/>
      <c r="SNH119" s="63"/>
      <c r="SNI119" s="63"/>
      <c r="SNJ119" s="63"/>
      <c r="SNK119" s="63"/>
      <c r="SNL119" s="63"/>
      <c r="SNM119" s="63"/>
      <c r="SNN119" s="63"/>
      <c r="SNO119" s="63"/>
      <c r="SNP119" s="63"/>
      <c r="SNQ119" s="63"/>
      <c r="SNR119" s="63"/>
      <c r="SNS119" s="63"/>
      <c r="SNT119" s="63"/>
      <c r="SNU119" s="63"/>
      <c r="SNV119" s="63"/>
      <c r="SNW119" s="63"/>
      <c r="SNX119" s="63"/>
      <c r="SNY119" s="63"/>
      <c r="SNZ119" s="63"/>
      <c r="SOA119" s="63"/>
      <c r="SOB119" s="63"/>
      <c r="SOC119" s="63"/>
      <c r="SOD119" s="63"/>
      <c r="SOE119" s="63"/>
      <c r="SOF119" s="63"/>
      <c r="SOG119" s="63"/>
      <c r="SOH119" s="63"/>
      <c r="SOI119" s="63"/>
      <c r="SOJ119" s="63"/>
      <c r="SOK119" s="63"/>
      <c r="SOL119" s="63"/>
      <c r="SOM119" s="63"/>
      <c r="SON119" s="63"/>
      <c r="SOO119" s="63"/>
      <c r="SOP119" s="63"/>
      <c r="SOQ119" s="63"/>
      <c r="SOR119" s="63"/>
      <c r="SOS119" s="63"/>
      <c r="SOT119" s="63"/>
      <c r="SOU119" s="63"/>
      <c r="SOV119" s="63"/>
      <c r="SOW119" s="63"/>
      <c r="SOX119" s="63"/>
      <c r="SOY119" s="63"/>
      <c r="SOZ119" s="63"/>
      <c r="SPA119" s="63"/>
      <c r="SPB119" s="63"/>
      <c r="SPC119" s="63"/>
      <c r="SPD119" s="63"/>
      <c r="SPE119" s="63"/>
      <c r="SPF119" s="63"/>
      <c r="SPG119" s="63"/>
      <c r="SPH119" s="63"/>
      <c r="SPI119" s="63"/>
      <c r="SPJ119" s="63"/>
      <c r="SPK119" s="63"/>
      <c r="SPL119" s="63"/>
      <c r="SPM119" s="63"/>
      <c r="SPN119" s="63"/>
      <c r="SPO119" s="63"/>
      <c r="SPP119" s="63"/>
      <c r="SPQ119" s="63"/>
      <c r="SPR119" s="63"/>
      <c r="SPS119" s="63"/>
      <c r="SPT119" s="63"/>
      <c r="SPU119" s="63"/>
      <c r="SPV119" s="63"/>
      <c r="SPW119" s="63"/>
      <c r="SPX119" s="63"/>
      <c r="SPY119" s="63"/>
      <c r="SPZ119" s="63"/>
      <c r="SQA119" s="63"/>
      <c r="SQB119" s="63"/>
      <c r="SQC119" s="63"/>
      <c r="SQD119" s="63"/>
      <c r="SQE119" s="63"/>
      <c r="SQF119" s="63"/>
      <c r="SQG119" s="63"/>
      <c r="SQH119" s="63"/>
      <c r="SQI119" s="63"/>
      <c r="SQJ119" s="63"/>
      <c r="SQK119" s="63"/>
      <c r="SQL119" s="63"/>
      <c r="SQM119" s="63"/>
      <c r="SQN119" s="63"/>
      <c r="SQO119" s="63"/>
      <c r="SQP119" s="63"/>
      <c r="SQQ119" s="63"/>
      <c r="SQR119" s="63"/>
      <c r="SQS119" s="63"/>
      <c r="SQT119" s="63"/>
      <c r="SQU119" s="63"/>
      <c r="SQV119" s="63"/>
      <c r="SQW119" s="63"/>
      <c r="SQX119" s="63"/>
      <c r="SQY119" s="63"/>
      <c r="SQZ119" s="63"/>
      <c r="SRA119" s="63"/>
      <c r="SRB119" s="63"/>
      <c r="SRC119" s="63"/>
      <c r="SRD119" s="63"/>
      <c r="SRE119" s="63"/>
      <c r="SRF119" s="63"/>
      <c r="SRG119" s="63"/>
      <c r="SRH119" s="63"/>
      <c r="SRI119" s="63"/>
      <c r="SRJ119" s="63"/>
      <c r="SRK119" s="63"/>
      <c r="SRL119" s="63"/>
      <c r="SRM119" s="63"/>
      <c r="SRN119" s="63"/>
      <c r="SRO119" s="63"/>
      <c r="SRP119" s="63"/>
      <c r="SRQ119" s="63"/>
      <c r="SRR119" s="63"/>
      <c r="SRS119" s="63"/>
      <c r="SRT119" s="63"/>
      <c r="SRU119" s="63"/>
      <c r="SRV119" s="63"/>
      <c r="SRW119" s="63"/>
      <c r="SRX119" s="63"/>
      <c r="SRY119" s="63"/>
      <c r="SRZ119" s="63"/>
      <c r="SSA119" s="63"/>
      <c r="SSB119" s="63"/>
      <c r="SSC119" s="63"/>
      <c r="SSD119" s="63"/>
      <c r="SSE119" s="63"/>
      <c r="SSF119" s="63"/>
      <c r="SSG119" s="63"/>
      <c r="SSH119" s="63"/>
      <c r="SSI119" s="63"/>
      <c r="SSJ119" s="63"/>
      <c r="SSK119" s="63"/>
      <c r="SSL119" s="63"/>
      <c r="SSM119" s="63"/>
      <c r="SSN119" s="63"/>
      <c r="SSO119" s="63"/>
      <c r="SSP119" s="63"/>
      <c r="SSQ119" s="63"/>
      <c r="SSR119" s="63"/>
      <c r="SSS119" s="63"/>
      <c r="SST119" s="63"/>
      <c r="SSU119" s="63"/>
      <c r="SSV119" s="63"/>
      <c r="SSW119" s="63"/>
      <c r="SSX119" s="63"/>
      <c r="SSY119" s="63"/>
      <c r="SSZ119" s="63"/>
      <c r="STA119" s="63"/>
      <c r="STB119" s="63"/>
      <c r="STC119" s="63"/>
      <c r="STD119" s="63"/>
      <c r="STE119" s="63"/>
      <c r="STF119" s="63"/>
      <c r="STG119" s="63"/>
      <c r="STH119" s="63"/>
      <c r="STI119" s="63"/>
      <c r="STJ119" s="63"/>
      <c r="STK119" s="63"/>
      <c r="STL119" s="63"/>
      <c r="STM119" s="63"/>
      <c r="STN119" s="63"/>
      <c r="STO119" s="63"/>
      <c r="STP119" s="63"/>
      <c r="STQ119" s="63"/>
      <c r="STR119" s="63"/>
      <c r="STS119" s="63"/>
      <c r="STT119" s="63"/>
      <c r="STU119" s="63"/>
      <c r="STV119" s="63"/>
      <c r="STW119" s="63"/>
      <c r="STX119" s="63"/>
      <c r="STY119" s="63"/>
      <c r="STZ119" s="63"/>
      <c r="SUA119" s="63"/>
      <c r="SUB119" s="63"/>
      <c r="SUC119" s="63"/>
      <c r="SUD119" s="63"/>
      <c r="SUE119" s="63"/>
      <c r="SUF119" s="63"/>
      <c r="SUG119" s="63"/>
      <c r="SUH119" s="63"/>
      <c r="SUI119" s="63"/>
      <c r="SUJ119" s="63"/>
      <c r="SUK119" s="63"/>
      <c r="SUL119" s="63"/>
      <c r="SUM119" s="63"/>
      <c r="SUN119" s="63"/>
      <c r="SUO119" s="63"/>
      <c r="SUP119" s="63"/>
      <c r="SUQ119" s="63"/>
      <c r="SUR119" s="63"/>
      <c r="SUS119" s="63"/>
      <c r="SUT119" s="63"/>
      <c r="SUU119" s="63"/>
      <c r="SUV119" s="63"/>
      <c r="SUW119" s="63"/>
      <c r="SUX119" s="63"/>
      <c r="SUY119" s="63"/>
      <c r="SUZ119" s="63"/>
      <c r="SVA119" s="63"/>
      <c r="SVB119" s="63"/>
      <c r="SVC119" s="63"/>
      <c r="SVD119" s="63"/>
      <c r="SVE119" s="63"/>
      <c r="SVF119" s="63"/>
      <c r="SVG119" s="63"/>
      <c r="SVH119" s="63"/>
      <c r="SVI119" s="63"/>
      <c r="SVJ119" s="63"/>
      <c r="SVK119" s="63"/>
      <c r="SVL119" s="63"/>
      <c r="SVM119" s="63"/>
      <c r="SVN119" s="63"/>
      <c r="SVO119" s="63"/>
      <c r="SVP119" s="63"/>
      <c r="SVQ119" s="63"/>
      <c r="SVR119" s="63"/>
      <c r="SVS119" s="63"/>
      <c r="SVT119" s="63"/>
      <c r="SVU119" s="63"/>
      <c r="SVV119" s="63"/>
      <c r="SVW119" s="63"/>
      <c r="SVX119" s="63"/>
      <c r="SVY119" s="63"/>
      <c r="SVZ119" s="63"/>
      <c r="SWA119" s="63"/>
      <c r="SWB119" s="63"/>
      <c r="SWC119" s="63"/>
      <c r="SWD119" s="63"/>
      <c r="SWE119" s="63"/>
      <c r="SWF119" s="63"/>
      <c r="SWG119" s="63"/>
      <c r="SWH119" s="63"/>
      <c r="SWI119" s="63"/>
      <c r="SWJ119" s="63"/>
      <c r="SWK119" s="63"/>
      <c r="SWL119" s="63"/>
      <c r="SWM119" s="63"/>
      <c r="SWN119" s="63"/>
      <c r="SWO119" s="63"/>
      <c r="SWP119" s="63"/>
      <c r="SWQ119" s="63"/>
      <c r="SWR119" s="63"/>
      <c r="SWS119" s="63"/>
      <c r="SWT119" s="63"/>
      <c r="SWU119" s="63"/>
      <c r="SWV119" s="63"/>
      <c r="SWW119" s="63"/>
      <c r="SWX119" s="63"/>
      <c r="SWY119" s="63"/>
      <c r="SWZ119" s="63"/>
      <c r="SXA119" s="63"/>
      <c r="SXB119" s="63"/>
      <c r="SXC119" s="63"/>
      <c r="SXD119" s="63"/>
      <c r="SXE119" s="63"/>
      <c r="SXF119" s="63"/>
      <c r="SXG119" s="63"/>
      <c r="SXH119" s="63"/>
      <c r="SXI119" s="63"/>
      <c r="SXJ119" s="63"/>
      <c r="SXK119" s="63"/>
      <c r="SXL119" s="63"/>
      <c r="SXM119" s="63"/>
      <c r="SXN119" s="63"/>
      <c r="SXO119" s="63"/>
      <c r="SXP119" s="63"/>
      <c r="SXQ119" s="63"/>
      <c r="SXR119" s="63"/>
      <c r="SXS119" s="63"/>
      <c r="SXT119" s="63"/>
      <c r="SXU119" s="63"/>
      <c r="SXV119" s="63"/>
      <c r="SXW119" s="63"/>
      <c r="SXX119" s="63"/>
      <c r="SXY119" s="63"/>
      <c r="SXZ119" s="63"/>
      <c r="SYA119" s="63"/>
      <c r="SYB119" s="63"/>
      <c r="SYC119" s="63"/>
      <c r="SYD119" s="63"/>
      <c r="SYE119" s="63"/>
      <c r="SYF119" s="63"/>
      <c r="SYG119" s="63"/>
      <c r="SYH119" s="63"/>
      <c r="SYI119" s="63"/>
      <c r="SYJ119" s="63"/>
      <c r="SYK119" s="63"/>
      <c r="SYL119" s="63"/>
      <c r="SYM119" s="63"/>
      <c r="SYN119" s="63"/>
      <c r="SYO119" s="63"/>
      <c r="SYP119" s="63"/>
      <c r="SYQ119" s="63"/>
      <c r="SYR119" s="63"/>
      <c r="SYS119" s="63"/>
      <c r="SYT119" s="63"/>
      <c r="SYU119" s="63"/>
      <c r="SYV119" s="63"/>
      <c r="SYW119" s="63"/>
      <c r="SYX119" s="63"/>
      <c r="SYY119" s="63"/>
      <c r="SYZ119" s="63"/>
      <c r="SZA119" s="63"/>
      <c r="SZB119" s="63"/>
      <c r="SZC119" s="63"/>
      <c r="SZD119" s="63"/>
      <c r="SZE119" s="63"/>
      <c r="SZF119" s="63"/>
      <c r="SZG119" s="63"/>
      <c r="SZH119" s="63"/>
      <c r="SZI119" s="63"/>
      <c r="SZJ119" s="63"/>
      <c r="SZK119" s="63"/>
      <c r="SZL119" s="63"/>
      <c r="SZM119" s="63"/>
      <c r="SZN119" s="63"/>
      <c r="SZO119" s="63"/>
      <c r="SZP119" s="63"/>
      <c r="SZQ119" s="63"/>
      <c r="SZR119" s="63"/>
      <c r="SZS119" s="63"/>
      <c r="SZT119" s="63"/>
      <c r="SZU119" s="63"/>
      <c r="SZV119" s="63"/>
      <c r="SZW119" s="63"/>
      <c r="SZX119" s="63"/>
      <c r="SZY119" s="63"/>
      <c r="SZZ119" s="63"/>
      <c r="TAA119" s="63"/>
      <c r="TAB119" s="63"/>
      <c r="TAC119" s="63"/>
      <c r="TAD119" s="63"/>
      <c r="TAE119" s="63"/>
      <c r="TAF119" s="63"/>
      <c r="TAG119" s="63"/>
      <c r="TAH119" s="63"/>
      <c r="TAI119" s="63"/>
      <c r="TAJ119" s="63"/>
      <c r="TAK119" s="63"/>
      <c r="TAL119" s="63"/>
      <c r="TAM119" s="63"/>
      <c r="TAN119" s="63"/>
      <c r="TAO119" s="63"/>
      <c r="TAP119" s="63"/>
      <c r="TAQ119" s="63"/>
      <c r="TAR119" s="63"/>
      <c r="TAS119" s="63"/>
      <c r="TAT119" s="63"/>
      <c r="TAU119" s="63"/>
      <c r="TAV119" s="63"/>
      <c r="TAW119" s="63"/>
      <c r="TAX119" s="63"/>
      <c r="TAY119" s="63"/>
      <c r="TAZ119" s="63"/>
      <c r="TBA119" s="63"/>
      <c r="TBB119" s="63"/>
      <c r="TBC119" s="63"/>
      <c r="TBD119" s="63"/>
      <c r="TBE119" s="63"/>
      <c r="TBF119" s="63"/>
      <c r="TBG119" s="63"/>
      <c r="TBH119" s="63"/>
      <c r="TBI119" s="63"/>
      <c r="TBJ119" s="63"/>
      <c r="TBK119" s="63"/>
      <c r="TBL119" s="63"/>
      <c r="TBM119" s="63"/>
      <c r="TBN119" s="63"/>
      <c r="TBO119" s="63"/>
      <c r="TBP119" s="63"/>
      <c r="TBQ119" s="63"/>
      <c r="TBR119" s="63"/>
      <c r="TBS119" s="63"/>
      <c r="TBT119" s="63"/>
      <c r="TBU119" s="63"/>
      <c r="TBV119" s="63"/>
      <c r="TBW119" s="63"/>
      <c r="TBX119" s="63"/>
      <c r="TBY119" s="63"/>
      <c r="TBZ119" s="63"/>
      <c r="TCA119" s="63"/>
      <c r="TCB119" s="63"/>
      <c r="TCC119" s="63"/>
      <c r="TCD119" s="63"/>
      <c r="TCE119" s="63"/>
      <c r="TCF119" s="63"/>
      <c r="TCG119" s="63"/>
      <c r="TCH119" s="63"/>
      <c r="TCI119" s="63"/>
      <c r="TCJ119" s="63"/>
      <c r="TCK119" s="63"/>
      <c r="TCL119" s="63"/>
      <c r="TCM119" s="63"/>
      <c r="TCN119" s="63"/>
      <c r="TCO119" s="63"/>
      <c r="TCP119" s="63"/>
      <c r="TCQ119" s="63"/>
      <c r="TCR119" s="63"/>
      <c r="TCS119" s="63"/>
      <c r="TCT119" s="63"/>
      <c r="TCU119" s="63"/>
      <c r="TCV119" s="63"/>
      <c r="TCW119" s="63"/>
      <c r="TCX119" s="63"/>
      <c r="TCY119" s="63"/>
      <c r="TCZ119" s="63"/>
      <c r="TDA119" s="63"/>
      <c r="TDB119" s="63"/>
      <c r="TDC119" s="63"/>
      <c r="TDD119" s="63"/>
      <c r="TDE119" s="63"/>
      <c r="TDF119" s="63"/>
      <c r="TDG119" s="63"/>
      <c r="TDH119" s="63"/>
      <c r="TDI119" s="63"/>
      <c r="TDJ119" s="63"/>
      <c r="TDK119" s="63"/>
      <c r="TDL119" s="63"/>
      <c r="TDM119" s="63"/>
      <c r="TDN119" s="63"/>
      <c r="TDO119" s="63"/>
      <c r="TDP119" s="63"/>
      <c r="TDQ119" s="63"/>
      <c r="TDR119" s="63"/>
      <c r="TDS119" s="63"/>
      <c r="TDT119" s="63"/>
      <c r="TDU119" s="63"/>
      <c r="TDV119" s="63"/>
      <c r="TDW119" s="63"/>
      <c r="TDX119" s="63"/>
      <c r="TDY119" s="63"/>
      <c r="TDZ119" s="63"/>
      <c r="TEA119" s="63"/>
      <c r="TEB119" s="63"/>
      <c r="TEC119" s="63"/>
      <c r="TED119" s="63"/>
      <c r="TEE119" s="63"/>
      <c r="TEF119" s="63"/>
      <c r="TEG119" s="63"/>
      <c r="TEH119" s="63"/>
      <c r="TEI119" s="63"/>
      <c r="TEJ119" s="63"/>
      <c r="TEK119" s="63"/>
      <c r="TEL119" s="63"/>
      <c r="TEM119" s="63"/>
      <c r="TEN119" s="63"/>
      <c r="TEO119" s="63"/>
      <c r="TEP119" s="63"/>
      <c r="TEQ119" s="63"/>
      <c r="TER119" s="63"/>
      <c r="TES119" s="63"/>
      <c r="TET119" s="63"/>
      <c r="TEU119" s="63"/>
      <c r="TEV119" s="63"/>
      <c r="TEW119" s="63"/>
      <c r="TEX119" s="63"/>
      <c r="TEY119" s="63"/>
      <c r="TEZ119" s="63"/>
      <c r="TFA119" s="63"/>
      <c r="TFB119" s="63"/>
      <c r="TFC119" s="63"/>
      <c r="TFD119" s="63"/>
      <c r="TFE119" s="63"/>
      <c r="TFF119" s="63"/>
      <c r="TFG119" s="63"/>
      <c r="TFH119" s="63"/>
      <c r="TFI119" s="63"/>
      <c r="TFJ119" s="63"/>
      <c r="TFK119" s="63"/>
      <c r="TFL119" s="63"/>
      <c r="TFM119" s="63"/>
      <c r="TFN119" s="63"/>
      <c r="TFO119" s="63"/>
      <c r="TFP119" s="63"/>
      <c r="TFQ119" s="63"/>
      <c r="TFR119" s="63"/>
      <c r="TFS119" s="63"/>
      <c r="TFT119" s="63"/>
      <c r="TFU119" s="63"/>
      <c r="TFV119" s="63"/>
      <c r="TFW119" s="63"/>
      <c r="TFX119" s="63"/>
      <c r="TFY119" s="63"/>
      <c r="TFZ119" s="63"/>
      <c r="TGA119" s="63"/>
      <c r="TGB119" s="63"/>
      <c r="TGC119" s="63"/>
      <c r="TGD119" s="63"/>
      <c r="TGE119" s="63"/>
      <c r="TGF119" s="63"/>
      <c r="TGG119" s="63"/>
      <c r="TGH119" s="63"/>
      <c r="TGI119" s="63"/>
      <c r="TGJ119" s="63"/>
      <c r="TGK119" s="63"/>
      <c r="TGL119" s="63"/>
      <c r="TGM119" s="63"/>
      <c r="TGN119" s="63"/>
      <c r="TGO119" s="63"/>
      <c r="TGP119" s="63"/>
      <c r="TGQ119" s="63"/>
      <c r="TGR119" s="63"/>
      <c r="TGS119" s="63"/>
      <c r="TGT119" s="63"/>
      <c r="TGU119" s="63"/>
      <c r="TGV119" s="63"/>
      <c r="TGW119" s="63"/>
      <c r="TGX119" s="63"/>
      <c r="TGY119" s="63"/>
      <c r="TGZ119" s="63"/>
      <c r="THA119" s="63"/>
      <c r="THB119" s="63"/>
      <c r="THC119" s="63"/>
      <c r="THD119" s="63"/>
      <c r="THE119" s="63"/>
      <c r="THF119" s="63"/>
      <c r="THG119" s="63"/>
      <c r="THH119" s="63"/>
      <c r="THI119" s="63"/>
      <c r="THJ119" s="63"/>
      <c r="THK119" s="63"/>
      <c r="THL119" s="63"/>
      <c r="THM119" s="63"/>
      <c r="THN119" s="63"/>
      <c r="THO119" s="63"/>
      <c r="THP119" s="63"/>
      <c r="THQ119" s="63"/>
      <c r="THR119" s="63"/>
      <c r="THS119" s="63"/>
      <c r="THT119" s="63"/>
      <c r="THU119" s="63"/>
      <c r="THV119" s="63"/>
      <c r="THW119" s="63"/>
      <c r="THX119" s="63"/>
      <c r="THY119" s="63"/>
      <c r="THZ119" s="63"/>
      <c r="TIA119" s="63"/>
      <c r="TIB119" s="63"/>
      <c r="TIC119" s="63"/>
      <c r="TID119" s="63"/>
      <c r="TIE119" s="63"/>
      <c r="TIF119" s="63"/>
      <c r="TIG119" s="63"/>
      <c r="TIH119" s="63"/>
      <c r="TII119" s="63"/>
      <c r="TIJ119" s="63"/>
      <c r="TIK119" s="63"/>
      <c r="TIL119" s="63"/>
      <c r="TIM119" s="63"/>
      <c r="TIN119" s="63"/>
      <c r="TIO119" s="63"/>
      <c r="TIP119" s="63"/>
      <c r="TIQ119" s="63"/>
      <c r="TIR119" s="63"/>
      <c r="TIS119" s="63"/>
      <c r="TIT119" s="63"/>
      <c r="TIU119" s="63"/>
      <c r="TIV119" s="63"/>
      <c r="TIW119" s="63"/>
      <c r="TIX119" s="63"/>
      <c r="TIY119" s="63"/>
      <c r="TIZ119" s="63"/>
      <c r="TJA119" s="63"/>
      <c r="TJB119" s="63"/>
      <c r="TJC119" s="63"/>
      <c r="TJD119" s="63"/>
      <c r="TJE119" s="63"/>
      <c r="TJF119" s="63"/>
      <c r="TJG119" s="63"/>
      <c r="TJH119" s="63"/>
      <c r="TJI119" s="63"/>
      <c r="TJJ119" s="63"/>
      <c r="TJK119" s="63"/>
      <c r="TJL119" s="63"/>
      <c r="TJM119" s="63"/>
      <c r="TJN119" s="63"/>
      <c r="TJO119" s="63"/>
      <c r="TJP119" s="63"/>
      <c r="TJQ119" s="63"/>
      <c r="TJR119" s="63"/>
      <c r="TJS119" s="63"/>
      <c r="TJT119" s="63"/>
      <c r="TJU119" s="63"/>
      <c r="TJV119" s="63"/>
      <c r="TJW119" s="63"/>
      <c r="TJX119" s="63"/>
      <c r="TJY119" s="63"/>
      <c r="TJZ119" s="63"/>
      <c r="TKA119" s="63"/>
      <c r="TKB119" s="63"/>
      <c r="TKC119" s="63"/>
      <c r="TKD119" s="63"/>
      <c r="TKE119" s="63"/>
      <c r="TKF119" s="63"/>
      <c r="TKG119" s="63"/>
      <c r="TKH119" s="63"/>
      <c r="TKI119" s="63"/>
      <c r="TKJ119" s="63"/>
      <c r="TKK119" s="63"/>
      <c r="TKL119" s="63"/>
      <c r="TKM119" s="63"/>
      <c r="TKN119" s="63"/>
      <c r="TKO119" s="63"/>
      <c r="TKP119" s="63"/>
      <c r="TKQ119" s="63"/>
      <c r="TKR119" s="63"/>
      <c r="TKS119" s="63"/>
      <c r="TKT119" s="63"/>
      <c r="TKU119" s="63"/>
      <c r="TKV119" s="63"/>
      <c r="TKW119" s="63"/>
      <c r="TKX119" s="63"/>
      <c r="TKY119" s="63"/>
      <c r="TKZ119" s="63"/>
      <c r="TLA119" s="63"/>
      <c r="TLB119" s="63"/>
      <c r="TLC119" s="63"/>
      <c r="TLD119" s="63"/>
      <c r="TLE119" s="63"/>
      <c r="TLF119" s="63"/>
      <c r="TLG119" s="63"/>
      <c r="TLH119" s="63"/>
      <c r="TLI119" s="63"/>
      <c r="TLJ119" s="63"/>
      <c r="TLK119" s="63"/>
      <c r="TLL119" s="63"/>
      <c r="TLM119" s="63"/>
      <c r="TLN119" s="63"/>
      <c r="TLO119" s="63"/>
      <c r="TLP119" s="63"/>
      <c r="TLQ119" s="63"/>
      <c r="TLR119" s="63"/>
      <c r="TLS119" s="63"/>
      <c r="TLT119" s="63"/>
      <c r="TLU119" s="63"/>
      <c r="TLV119" s="63"/>
      <c r="TLW119" s="63"/>
      <c r="TLX119" s="63"/>
      <c r="TLY119" s="63"/>
      <c r="TLZ119" s="63"/>
      <c r="TMA119" s="63"/>
      <c r="TMB119" s="63"/>
      <c r="TMC119" s="63"/>
      <c r="TMD119" s="63"/>
      <c r="TME119" s="63"/>
      <c r="TMF119" s="63"/>
      <c r="TMG119" s="63"/>
      <c r="TMH119" s="63"/>
      <c r="TMI119" s="63"/>
      <c r="TMJ119" s="63"/>
      <c r="TMK119" s="63"/>
      <c r="TML119" s="63"/>
      <c r="TMM119" s="63"/>
      <c r="TMN119" s="63"/>
      <c r="TMO119" s="63"/>
      <c r="TMP119" s="63"/>
      <c r="TMQ119" s="63"/>
      <c r="TMR119" s="63"/>
      <c r="TMS119" s="63"/>
      <c r="TMT119" s="63"/>
      <c r="TMU119" s="63"/>
      <c r="TMV119" s="63"/>
      <c r="TMW119" s="63"/>
      <c r="TMX119" s="63"/>
      <c r="TMY119" s="63"/>
      <c r="TMZ119" s="63"/>
      <c r="TNA119" s="63"/>
      <c r="TNB119" s="63"/>
      <c r="TNC119" s="63"/>
      <c r="TND119" s="63"/>
      <c r="TNE119" s="63"/>
      <c r="TNF119" s="63"/>
      <c r="TNG119" s="63"/>
      <c r="TNH119" s="63"/>
      <c r="TNI119" s="63"/>
      <c r="TNJ119" s="63"/>
      <c r="TNK119" s="63"/>
      <c r="TNL119" s="63"/>
      <c r="TNM119" s="63"/>
      <c r="TNN119" s="63"/>
      <c r="TNO119" s="63"/>
      <c r="TNP119" s="63"/>
      <c r="TNQ119" s="63"/>
      <c r="TNR119" s="63"/>
      <c r="TNS119" s="63"/>
      <c r="TNT119" s="63"/>
      <c r="TNU119" s="63"/>
      <c r="TNV119" s="63"/>
      <c r="TNW119" s="63"/>
      <c r="TNX119" s="63"/>
      <c r="TNY119" s="63"/>
      <c r="TNZ119" s="63"/>
      <c r="TOA119" s="63"/>
      <c r="TOB119" s="63"/>
      <c r="TOC119" s="63"/>
      <c r="TOD119" s="63"/>
      <c r="TOE119" s="63"/>
      <c r="TOF119" s="63"/>
      <c r="TOG119" s="63"/>
      <c r="TOH119" s="63"/>
      <c r="TOI119" s="63"/>
      <c r="TOJ119" s="63"/>
      <c r="TOK119" s="63"/>
      <c r="TOL119" s="63"/>
      <c r="TOM119" s="63"/>
      <c r="TON119" s="63"/>
      <c r="TOO119" s="63"/>
      <c r="TOP119" s="63"/>
      <c r="TOQ119" s="63"/>
      <c r="TOR119" s="63"/>
      <c r="TOS119" s="63"/>
      <c r="TOT119" s="63"/>
      <c r="TOU119" s="63"/>
      <c r="TOV119" s="63"/>
      <c r="TOW119" s="63"/>
      <c r="TOX119" s="63"/>
      <c r="TOY119" s="63"/>
      <c r="TOZ119" s="63"/>
      <c r="TPA119" s="63"/>
      <c r="TPB119" s="63"/>
      <c r="TPC119" s="63"/>
      <c r="TPD119" s="63"/>
      <c r="TPE119" s="63"/>
      <c r="TPF119" s="63"/>
      <c r="TPG119" s="63"/>
      <c r="TPH119" s="63"/>
      <c r="TPI119" s="63"/>
      <c r="TPJ119" s="63"/>
      <c r="TPK119" s="63"/>
      <c r="TPL119" s="63"/>
      <c r="TPM119" s="63"/>
      <c r="TPN119" s="63"/>
      <c r="TPO119" s="63"/>
      <c r="TPP119" s="63"/>
      <c r="TPQ119" s="63"/>
      <c r="TPR119" s="63"/>
      <c r="TPS119" s="63"/>
      <c r="TPT119" s="63"/>
      <c r="TPU119" s="63"/>
      <c r="TPV119" s="63"/>
      <c r="TPW119" s="63"/>
      <c r="TPX119" s="63"/>
      <c r="TPY119" s="63"/>
      <c r="TPZ119" s="63"/>
      <c r="TQA119" s="63"/>
      <c r="TQB119" s="63"/>
      <c r="TQC119" s="63"/>
      <c r="TQD119" s="63"/>
      <c r="TQE119" s="63"/>
      <c r="TQF119" s="63"/>
      <c r="TQG119" s="63"/>
      <c r="TQH119" s="63"/>
      <c r="TQI119" s="63"/>
      <c r="TQJ119" s="63"/>
      <c r="TQK119" s="63"/>
      <c r="TQL119" s="63"/>
      <c r="TQM119" s="63"/>
      <c r="TQN119" s="63"/>
      <c r="TQO119" s="63"/>
      <c r="TQP119" s="63"/>
      <c r="TQQ119" s="63"/>
      <c r="TQR119" s="63"/>
      <c r="TQS119" s="63"/>
      <c r="TQT119" s="63"/>
      <c r="TQU119" s="63"/>
      <c r="TQV119" s="63"/>
      <c r="TQW119" s="63"/>
      <c r="TQX119" s="63"/>
      <c r="TQY119" s="63"/>
      <c r="TQZ119" s="63"/>
      <c r="TRA119" s="63"/>
      <c r="TRB119" s="63"/>
      <c r="TRC119" s="63"/>
      <c r="TRD119" s="63"/>
      <c r="TRE119" s="63"/>
      <c r="TRF119" s="63"/>
      <c r="TRG119" s="63"/>
      <c r="TRH119" s="63"/>
      <c r="TRI119" s="63"/>
      <c r="TRJ119" s="63"/>
      <c r="TRK119" s="63"/>
      <c r="TRL119" s="63"/>
      <c r="TRM119" s="63"/>
      <c r="TRN119" s="63"/>
      <c r="TRO119" s="63"/>
      <c r="TRP119" s="63"/>
      <c r="TRQ119" s="63"/>
      <c r="TRR119" s="63"/>
      <c r="TRS119" s="63"/>
      <c r="TRT119" s="63"/>
      <c r="TRU119" s="63"/>
      <c r="TRV119" s="63"/>
      <c r="TRW119" s="63"/>
      <c r="TRX119" s="63"/>
      <c r="TRY119" s="63"/>
      <c r="TRZ119" s="63"/>
      <c r="TSA119" s="63"/>
      <c r="TSB119" s="63"/>
      <c r="TSC119" s="63"/>
      <c r="TSD119" s="63"/>
      <c r="TSE119" s="63"/>
      <c r="TSF119" s="63"/>
      <c r="TSG119" s="63"/>
      <c r="TSH119" s="63"/>
      <c r="TSI119" s="63"/>
      <c r="TSJ119" s="63"/>
      <c r="TSK119" s="63"/>
      <c r="TSL119" s="63"/>
      <c r="TSM119" s="63"/>
      <c r="TSN119" s="63"/>
      <c r="TSO119" s="63"/>
      <c r="TSP119" s="63"/>
      <c r="TSQ119" s="63"/>
      <c r="TSR119" s="63"/>
      <c r="TSS119" s="63"/>
      <c r="TST119" s="63"/>
      <c r="TSU119" s="63"/>
      <c r="TSV119" s="63"/>
      <c r="TSW119" s="63"/>
      <c r="TSX119" s="63"/>
      <c r="TSY119" s="63"/>
      <c r="TSZ119" s="63"/>
      <c r="TTA119" s="63"/>
      <c r="TTB119" s="63"/>
      <c r="TTC119" s="63"/>
      <c r="TTD119" s="63"/>
      <c r="TTE119" s="63"/>
      <c r="TTF119" s="63"/>
      <c r="TTG119" s="63"/>
      <c r="TTH119" s="63"/>
      <c r="TTI119" s="63"/>
      <c r="TTJ119" s="63"/>
      <c r="TTK119" s="63"/>
      <c r="TTL119" s="63"/>
      <c r="TTM119" s="63"/>
      <c r="TTN119" s="63"/>
      <c r="TTO119" s="63"/>
      <c r="TTP119" s="63"/>
      <c r="TTQ119" s="63"/>
      <c r="TTR119" s="63"/>
      <c r="TTS119" s="63"/>
      <c r="TTT119" s="63"/>
      <c r="TTU119" s="63"/>
      <c r="TTV119" s="63"/>
      <c r="TTW119" s="63"/>
      <c r="TTX119" s="63"/>
      <c r="TTY119" s="63"/>
      <c r="TTZ119" s="63"/>
      <c r="TUA119" s="63"/>
      <c r="TUB119" s="63"/>
      <c r="TUC119" s="63"/>
      <c r="TUD119" s="63"/>
      <c r="TUE119" s="63"/>
      <c r="TUF119" s="63"/>
      <c r="TUG119" s="63"/>
      <c r="TUH119" s="63"/>
      <c r="TUI119" s="63"/>
      <c r="TUJ119" s="63"/>
      <c r="TUK119" s="63"/>
      <c r="TUL119" s="63"/>
      <c r="TUM119" s="63"/>
      <c r="TUN119" s="63"/>
      <c r="TUO119" s="63"/>
      <c r="TUP119" s="63"/>
      <c r="TUQ119" s="63"/>
      <c r="TUR119" s="63"/>
      <c r="TUS119" s="63"/>
      <c r="TUT119" s="63"/>
      <c r="TUU119" s="63"/>
      <c r="TUV119" s="63"/>
      <c r="TUW119" s="63"/>
      <c r="TUX119" s="63"/>
      <c r="TUY119" s="63"/>
      <c r="TUZ119" s="63"/>
      <c r="TVA119" s="63"/>
      <c r="TVB119" s="63"/>
      <c r="TVC119" s="63"/>
      <c r="TVD119" s="63"/>
      <c r="TVE119" s="63"/>
      <c r="TVF119" s="63"/>
      <c r="TVG119" s="63"/>
      <c r="TVH119" s="63"/>
      <c r="TVI119" s="63"/>
      <c r="TVJ119" s="63"/>
      <c r="TVK119" s="63"/>
      <c r="TVL119" s="63"/>
      <c r="TVM119" s="63"/>
      <c r="TVN119" s="63"/>
      <c r="TVO119" s="63"/>
      <c r="TVP119" s="63"/>
      <c r="TVQ119" s="63"/>
      <c r="TVR119" s="63"/>
      <c r="TVS119" s="63"/>
      <c r="TVT119" s="63"/>
      <c r="TVU119" s="63"/>
      <c r="TVV119" s="63"/>
      <c r="TVW119" s="63"/>
      <c r="TVX119" s="63"/>
      <c r="TVY119" s="63"/>
      <c r="TVZ119" s="63"/>
      <c r="TWA119" s="63"/>
      <c r="TWB119" s="63"/>
      <c r="TWC119" s="63"/>
      <c r="TWD119" s="63"/>
      <c r="TWE119" s="63"/>
      <c r="TWF119" s="63"/>
      <c r="TWG119" s="63"/>
      <c r="TWH119" s="63"/>
      <c r="TWI119" s="63"/>
      <c r="TWJ119" s="63"/>
      <c r="TWK119" s="63"/>
      <c r="TWL119" s="63"/>
      <c r="TWM119" s="63"/>
      <c r="TWN119" s="63"/>
      <c r="TWO119" s="63"/>
      <c r="TWP119" s="63"/>
      <c r="TWQ119" s="63"/>
      <c r="TWR119" s="63"/>
      <c r="TWS119" s="63"/>
      <c r="TWT119" s="63"/>
      <c r="TWU119" s="63"/>
      <c r="TWV119" s="63"/>
      <c r="TWW119" s="63"/>
      <c r="TWX119" s="63"/>
      <c r="TWY119" s="63"/>
      <c r="TWZ119" s="63"/>
      <c r="TXA119" s="63"/>
      <c r="TXB119" s="63"/>
      <c r="TXC119" s="63"/>
      <c r="TXD119" s="63"/>
      <c r="TXE119" s="63"/>
      <c r="TXF119" s="63"/>
      <c r="TXG119" s="63"/>
      <c r="TXH119" s="63"/>
      <c r="TXI119" s="63"/>
      <c r="TXJ119" s="63"/>
      <c r="TXK119" s="63"/>
      <c r="TXL119" s="63"/>
      <c r="TXM119" s="63"/>
      <c r="TXN119" s="63"/>
      <c r="TXO119" s="63"/>
      <c r="TXP119" s="63"/>
      <c r="TXQ119" s="63"/>
      <c r="TXR119" s="63"/>
      <c r="TXS119" s="63"/>
      <c r="TXT119" s="63"/>
      <c r="TXU119" s="63"/>
      <c r="TXV119" s="63"/>
      <c r="TXW119" s="63"/>
      <c r="TXX119" s="63"/>
      <c r="TXY119" s="63"/>
      <c r="TXZ119" s="63"/>
      <c r="TYA119" s="63"/>
      <c r="TYB119" s="63"/>
      <c r="TYC119" s="63"/>
      <c r="TYD119" s="63"/>
      <c r="TYE119" s="63"/>
      <c r="TYF119" s="63"/>
      <c r="TYG119" s="63"/>
      <c r="TYH119" s="63"/>
      <c r="TYI119" s="63"/>
      <c r="TYJ119" s="63"/>
      <c r="TYK119" s="63"/>
      <c r="TYL119" s="63"/>
      <c r="TYM119" s="63"/>
      <c r="TYN119" s="63"/>
      <c r="TYO119" s="63"/>
      <c r="TYP119" s="63"/>
      <c r="TYQ119" s="63"/>
      <c r="TYR119" s="63"/>
      <c r="TYS119" s="63"/>
      <c r="TYT119" s="63"/>
      <c r="TYU119" s="63"/>
      <c r="TYV119" s="63"/>
      <c r="TYW119" s="63"/>
      <c r="TYX119" s="63"/>
      <c r="TYY119" s="63"/>
      <c r="TYZ119" s="63"/>
      <c r="TZA119" s="63"/>
      <c r="TZB119" s="63"/>
      <c r="TZC119" s="63"/>
      <c r="TZD119" s="63"/>
      <c r="TZE119" s="63"/>
      <c r="TZF119" s="63"/>
      <c r="TZG119" s="63"/>
      <c r="TZH119" s="63"/>
      <c r="TZI119" s="63"/>
      <c r="TZJ119" s="63"/>
      <c r="TZK119" s="63"/>
      <c r="TZL119" s="63"/>
      <c r="TZM119" s="63"/>
      <c r="TZN119" s="63"/>
      <c r="TZO119" s="63"/>
      <c r="TZP119" s="63"/>
      <c r="TZQ119" s="63"/>
      <c r="TZR119" s="63"/>
      <c r="TZS119" s="63"/>
      <c r="TZT119" s="63"/>
      <c r="TZU119" s="63"/>
      <c r="TZV119" s="63"/>
      <c r="TZW119" s="63"/>
      <c r="TZX119" s="63"/>
      <c r="TZY119" s="63"/>
      <c r="TZZ119" s="63"/>
      <c r="UAA119" s="63"/>
      <c r="UAB119" s="63"/>
      <c r="UAC119" s="63"/>
      <c r="UAD119" s="63"/>
      <c r="UAE119" s="63"/>
      <c r="UAF119" s="63"/>
      <c r="UAG119" s="63"/>
      <c r="UAH119" s="63"/>
      <c r="UAI119" s="63"/>
      <c r="UAJ119" s="63"/>
      <c r="UAK119" s="63"/>
      <c r="UAL119" s="63"/>
      <c r="UAM119" s="63"/>
      <c r="UAN119" s="63"/>
      <c r="UAO119" s="63"/>
      <c r="UAP119" s="63"/>
      <c r="UAQ119" s="63"/>
      <c r="UAR119" s="63"/>
      <c r="UAS119" s="63"/>
      <c r="UAT119" s="63"/>
      <c r="UAU119" s="63"/>
      <c r="UAV119" s="63"/>
      <c r="UAW119" s="63"/>
      <c r="UAX119" s="63"/>
      <c r="UAY119" s="63"/>
      <c r="UAZ119" s="63"/>
      <c r="UBA119" s="63"/>
      <c r="UBB119" s="63"/>
      <c r="UBC119" s="63"/>
      <c r="UBD119" s="63"/>
      <c r="UBE119" s="63"/>
      <c r="UBF119" s="63"/>
      <c r="UBG119" s="63"/>
      <c r="UBH119" s="63"/>
      <c r="UBI119" s="63"/>
      <c r="UBJ119" s="63"/>
      <c r="UBK119" s="63"/>
      <c r="UBL119" s="63"/>
      <c r="UBM119" s="63"/>
      <c r="UBN119" s="63"/>
      <c r="UBO119" s="63"/>
      <c r="UBP119" s="63"/>
      <c r="UBQ119" s="63"/>
      <c r="UBR119" s="63"/>
      <c r="UBS119" s="63"/>
      <c r="UBT119" s="63"/>
      <c r="UBU119" s="63"/>
      <c r="UBV119" s="63"/>
      <c r="UBW119" s="63"/>
      <c r="UBX119" s="63"/>
      <c r="UBY119" s="63"/>
      <c r="UBZ119" s="63"/>
      <c r="UCA119" s="63"/>
      <c r="UCB119" s="63"/>
      <c r="UCC119" s="63"/>
      <c r="UCD119" s="63"/>
      <c r="UCE119" s="63"/>
      <c r="UCF119" s="63"/>
      <c r="UCG119" s="63"/>
      <c r="UCH119" s="63"/>
      <c r="UCI119" s="63"/>
      <c r="UCJ119" s="63"/>
      <c r="UCK119" s="63"/>
      <c r="UCL119" s="63"/>
      <c r="UCM119" s="63"/>
      <c r="UCN119" s="63"/>
      <c r="UCO119" s="63"/>
      <c r="UCP119" s="63"/>
      <c r="UCQ119" s="63"/>
      <c r="UCR119" s="63"/>
      <c r="UCS119" s="63"/>
      <c r="UCT119" s="63"/>
      <c r="UCU119" s="63"/>
      <c r="UCV119" s="63"/>
      <c r="UCW119" s="63"/>
      <c r="UCX119" s="63"/>
      <c r="UCY119" s="63"/>
      <c r="UCZ119" s="63"/>
      <c r="UDA119" s="63"/>
      <c r="UDB119" s="63"/>
      <c r="UDC119" s="63"/>
      <c r="UDD119" s="63"/>
      <c r="UDE119" s="63"/>
      <c r="UDF119" s="63"/>
      <c r="UDG119" s="63"/>
      <c r="UDH119" s="63"/>
      <c r="UDI119" s="63"/>
      <c r="UDJ119" s="63"/>
      <c r="UDK119" s="63"/>
      <c r="UDL119" s="63"/>
      <c r="UDM119" s="63"/>
      <c r="UDN119" s="63"/>
      <c r="UDO119" s="63"/>
      <c r="UDP119" s="63"/>
      <c r="UDQ119" s="63"/>
      <c r="UDR119" s="63"/>
      <c r="UDS119" s="63"/>
      <c r="UDT119" s="63"/>
      <c r="UDU119" s="63"/>
      <c r="UDV119" s="63"/>
      <c r="UDW119" s="63"/>
      <c r="UDX119" s="63"/>
      <c r="UDY119" s="63"/>
      <c r="UDZ119" s="63"/>
      <c r="UEA119" s="63"/>
      <c r="UEB119" s="63"/>
      <c r="UEC119" s="63"/>
      <c r="UED119" s="63"/>
      <c r="UEE119" s="63"/>
      <c r="UEF119" s="63"/>
      <c r="UEG119" s="63"/>
      <c r="UEH119" s="63"/>
      <c r="UEI119" s="63"/>
      <c r="UEJ119" s="63"/>
      <c r="UEK119" s="63"/>
      <c r="UEL119" s="63"/>
      <c r="UEM119" s="63"/>
      <c r="UEN119" s="63"/>
      <c r="UEO119" s="63"/>
      <c r="UEP119" s="63"/>
      <c r="UEQ119" s="63"/>
      <c r="UER119" s="63"/>
      <c r="UES119" s="63"/>
      <c r="UET119" s="63"/>
      <c r="UEU119" s="63"/>
      <c r="UEV119" s="63"/>
      <c r="UEW119" s="63"/>
      <c r="UEX119" s="63"/>
      <c r="UEY119" s="63"/>
      <c r="UEZ119" s="63"/>
      <c r="UFA119" s="63"/>
      <c r="UFB119" s="63"/>
      <c r="UFC119" s="63"/>
      <c r="UFD119" s="63"/>
      <c r="UFE119" s="63"/>
      <c r="UFF119" s="63"/>
      <c r="UFG119" s="63"/>
      <c r="UFH119" s="63"/>
      <c r="UFI119" s="63"/>
      <c r="UFJ119" s="63"/>
      <c r="UFK119" s="63"/>
      <c r="UFL119" s="63"/>
      <c r="UFM119" s="63"/>
      <c r="UFN119" s="63"/>
      <c r="UFO119" s="63"/>
      <c r="UFP119" s="63"/>
      <c r="UFQ119" s="63"/>
      <c r="UFR119" s="63"/>
      <c r="UFS119" s="63"/>
      <c r="UFT119" s="63"/>
      <c r="UFU119" s="63"/>
      <c r="UFV119" s="63"/>
      <c r="UFW119" s="63"/>
      <c r="UFX119" s="63"/>
      <c r="UFY119" s="63"/>
      <c r="UFZ119" s="63"/>
      <c r="UGA119" s="63"/>
      <c r="UGB119" s="63"/>
      <c r="UGC119" s="63"/>
      <c r="UGD119" s="63"/>
      <c r="UGE119" s="63"/>
      <c r="UGF119" s="63"/>
      <c r="UGG119" s="63"/>
      <c r="UGH119" s="63"/>
      <c r="UGI119" s="63"/>
      <c r="UGJ119" s="63"/>
      <c r="UGK119" s="63"/>
      <c r="UGL119" s="63"/>
      <c r="UGM119" s="63"/>
      <c r="UGN119" s="63"/>
      <c r="UGO119" s="63"/>
      <c r="UGP119" s="63"/>
      <c r="UGQ119" s="63"/>
      <c r="UGR119" s="63"/>
      <c r="UGS119" s="63"/>
      <c r="UGT119" s="63"/>
      <c r="UGU119" s="63"/>
      <c r="UGV119" s="63"/>
      <c r="UGW119" s="63"/>
      <c r="UGX119" s="63"/>
      <c r="UGY119" s="63"/>
      <c r="UGZ119" s="63"/>
      <c r="UHA119" s="63"/>
      <c r="UHB119" s="63"/>
      <c r="UHC119" s="63"/>
      <c r="UHD119" s="63"/>
      <c r="UHE119" s="63"/>
      <c r="UHF119" s="63"/>
      <c r="UHG119" s="63"/>
      <c r="UHH119" s="63"/>
      <c r="UHI119" s="63"/>
      <c r="UHJ119" s="63"/>
      <c r="UHK119" s="63"/>
      <c r="UHL119" s="63"/>
      <c r="UHM119" s="63"/>
      <c r="UHN119" s="63"/>
      <c r="UHO119" s="63"/>
      <c r="UHP119" s="63"/>
      <c r="UHQ119" s="63"/>
      <c r="UHR119" s="63"/>
      <c r="UHS119" s="63"/>
      <c r="UHT119" s="63"/>
      <c r="UHU119" s="63"/>
      <c r="UHV119" s="63"/>
      <c r="UHW119" s="63"/>
      <c r="UHX119" s="63"/>
      <c r="UHY119" s="63"/>
      <c r="UHZ119" s="63"/>
      <c r="UIA119" s="63"/>
      <c r="UIB119" s="63"/>
      <c r="UIC119" s="63"/>
      <c r="UID119" s="63"/>
      <c r="UIE119" s="63"/>
      <c r="UIF119" s="63"/>
      <c r="UIG119" s="63"/>
      <c r="UIH119" s="63"/>
      <c r="UII119" s="63"/>
      <c r="UIJ119" s="63"/>
      <c r="UIK119" s="63"/>
      <c r="UIL119" s="63"/>
      <c r="UIM119" s="63"/>
      <c r="UIN119" s="63"/>
      <c r="UIO119" s="63"/>
      <c r="UIP119" s="63"/>
      <c r="UIQ119" s="63"/>
      <c r="UIR119" s="63"/>
      <c r="UIS119" s="63"/>
      <c r="UIT119" s="63"/>
      <c r="UIU119" s="63"/>
      <c r="UIV119" s="63"/>
      <c r="UIW119" s="63"/>
      <c r="UIX119" s="63"/>
      <c r="UIY119" s="63"/>
      <c r="UIZ119" s="63"/>
      <c r="UJA119" s="63"/>
      <c r="UJB119" s="63"/>
      <c r="UJC119" s="63"/>
      <c r="UJD119" s="63"/>
      <c r="UJE119" s="63"/>
      <c r="UJF119" s="63"/>
      <c r="UJG119" s="63"/>
      <c r="UJH119" s="63"/>
      <c r="UJI119" s="63"/>
      <c r="UJJ119" s="63"/>
      <c r="UJK119" s="63"/>
      <c r="UJL119" s="63"/>
      <c r="UJM119" s="63"/>
      <c r="UJN119" s="63"/>
      <c r="UJO119" s="63"/>
      <c r="UJP119" s="63"/>
      <c r="UJQ119" s="63"/>
      <c r="UJR119" s="63"/>
      <c r="UJS119" s="63"/>
      <c r="UJT119" s="63"/>
      <c r="UJU119" s="63"/>
      <c r="UJV119" s="63"/>
      <c r="UJW119" s="63"/>
      <c r="UJX119" s="63"/>
      <c r="UJY119" s="63"/>
      <c r="UJZ119" s="63"/>
      <c r="UKA119" s="63"/>
      <c r="UKB119" s="63"/>
      <c r="UKC119" s="63"/>
      <c r="UKD119" s="63"/>
      <c r="UKE119" s="63"/>
      <c r="UKF119" s="63"/>
      <c r="UKG119" s="63"/>
      <c r="UKH119" s="63"/>
      <c r="UKI119" s="63"/>
      <c r="UKJ119" s="63"/>
      <c r="UKK119" s="63"/>
      <c r="UKL119" s="63"/>
      <c r="UKM119" s="63"/>
      <c r="UKN119" s="63"/>
      <c r="UKO119" s="63"/>
      <c r="UKP119" s="63"/>
      <c r="UKQ119" s="63"/>
      <c r="UKR119" s="63"/>
      <c r="UKS119" s="63"/>
      <c r="UKT119" s="63"/>
      <c r="UKU119" s="63"/>
      <c r="UKV119" s="63"/>
      <c r="UKW119" s="63"/>
      <c r="UKX119" s="63"/>
      <c r="UKY119" s="63"/>
      <c r="UKZ119" s="63"/>
      <c r="ULA119" s="63"/>
      <c r="ULB119" s="63"/>
      <c r="ULC119" s="63"/>
      <c r="ULD119" s="63"/>
      <c r="ULE119" s="63"/>
      <c r="ULF119" s="63"/>
      <c r="ULG119" s="63"/>
      <c r="ULH119" s="63"/>
      <c r="ULI119" s="63"/>
      <c r="ULJ119" s="63"/>
      <c r="ULK119" s="63"/>
      <c r="ULL119" s="63"/>
      <c r="ULM119" s="63"/>
      <c r="ULN119" s="63"/>
      <c r="ULO119" s="63"/>
      <c r="ULP119" s="63"/>
      <c r="ULQ119" s="63"/>
      <c r="ULR119" s="63"/>
      <c r="ULS119" s="63"/>
      <c r="ULT119" s="63"/>
      <c r="ULU119" s="63"/>
      <c r="ULV119" s="63"/>
      <c r="ULW119" s="63"/>
      <c r="ULX119" s="63"/>
      <c r="ULY119" s="63"/>
      <c r="ULZ119" s="63"/>
      <c r="UMA119" s="63"/>
      <c r="UMB119" s="63"/>
      <c r="UMC119" s="63"/>
      <c r="UMD119" s="63"/>
      <c r="UME119" s="63"/>
      <c r="UMF119" s="63"/>
      <c r="UMG119" s="63"/>
      <c r="UMH119" s="63"/>
      <c r="UMI119" s="63"/>
      <c r="UMJ119" s="63"/>
      <c r="UMK119" s="63"/>
      <c r="UML119" s="63"/>
      <c r="UMM119" s="63"/>
      <c r="UMN119" s="63"/>
      <c r="UMO119" s="63"/>
      <c r="UMP119" s="63"/>
      <c r="UMQ119" s="63"/>
      <c r="UMR119" s="63"/>
      <c r="UMS119" s="63"/>
      <c r="UMT119" s="63"/>
      <c r="UMU119" s="63"/>
      <c r="UMV119" s="63"/>
      <c r="UMW119" s="63"/>
      <c r="UMX119" s="63"/>
      <c r="UMY119" s="63"/>
      <c r="UMZ119" s="63"/>
      <c r="UNA119" s="63"/>
      <c r="UNB119" s="63"/>
      <c r="UNC119" s="63"/>
      <c r="UND119" s="63"/>
      <c r="UNE119" s="63"/>
      <c r="UNF119" s="63"/>
      <c r="UNG119" s="63"/>
      <c r="UNH119" s="63"/>
      <c r="UNI119" s="63"/>
      <c r="UNJ119" s="63"/>
      <c r="UNK119" s="63"/>
      <c r="UNL119" s="63"/>
      <c r="UNM119" s="63"/>
      <c r="UNN119" s="63"/>
      <c r="UNO119" s="63"/>
      <c r="UNP119" s="63"/>
      <c r="UNQ119" s="63"/>
      <c r="UNR119" s="63"/>
      <c r="UNS119" s="63"/>
      <c r="UNT119" s="63"/>
      <c r="UNU119" s="63"/>
      <c r="UNV119" s="63"/>
      <c r="UNW119" s="63"/>
      <c r="UNX119" s="63"/>
      <c r="UNY119" s="63"/>
      <c r="UNZ119" s="63"/>
      <c r="UOA119" s="63"/>
      <c r="UOB119" s="63"/>
      <c r="UOC119" s="63"/>
      <c r="UOD119" s="63"/>
      <c r="UOE119" s="63"/>
      <c r="UOF119" s="63"/>
      <c r="UOG119" s="63"/>
      <c r="UOH119" s="63"/>
      <c r="UOI119" s="63"/>
      <c r="UOJ119" s="63"/>
      <c r="UOK119" s="63"/>
      <c r="UOL119" s="63"/>
      <c r="UOM119" s="63"/>
      <c r="UON119" s="63"/>
      <c r="UOO119" s="63"/>
      <c r="UOP119" s="63"/>
      <c r="UOQ119" s="63"/>
      <c r="UOR119" s="63"/>
      <c r="UOS119" s="63"/>
      <c r="UOT119" s="63"/>
      <c r="UOU119" s="63"/>
      <c r="UOV119" s="63"/>
      <c r="UOW119" s="63"/>
      <c r="UOX119" s="63"/>
      <c r="UOY119" s="63"/>
      <c r="UOZ119" s="63"/>
      <c r="UPA119" s="63"/>
      <c r="UPB119" s="63"/>
      <c r="UPC119" s="63"/>
      <c r="UPD119" s="63"/>
      <c r="UPE119" s="63"/>
      <c r="UPF119" s="63"/>
      <c r="UPG119" s="63"/>
      <c r="UPH119" s="63"/>
      <c r="UPI119" s="63"/>
      <c r="UPJ119" s="63"/>
      <c r="UPK119" s="63"/>
      <c r="UPL119" s="63"/>
      <c r="UPM119" s="63"/>
      <c r="UPN119" s="63"/>
      <c r="UPO119" s="63"/>
      <c r="UPP119" s="63"/>
      <c r="UPQ119" s="63"/>
      <c r="UPR119" s="63"/>
      <c r="UPS119" s="63"/>
      <c r="UPT119" s="63"/>
      <c r="UPU119" s="63"/>
      <c r="UPV119" s="63"/>
      <c r="UPW119" s="63"/>
      <c r="UPX119" s="63"/>
      <c r="UPY119" s="63"/>
      <c r="UPZ119" s="63"/>
      <c r="UQA119" s="63"/>
      <c r="UQB119" s="63"/>
      <c r="UQC119" s="63"/>
      <c r="UQD119" s="63"/>
      <c r="UQE119" s="63"/>
      <c r="UQF119" s="63"/>
      <c r="UQG119" s="63"/>
      <c r="UQH119" s="63"/>
      <c r="UQI119" s="63"/>
      <c r="UQJ119" s="63"/>
      <c r="UQK119" s="63"/>
      <c r="UQL119" s="63"/>
      <c r="UQM119" s="63"/>
      <c r="UQN119" s="63"/>
      <c r="UQO119" s="63"/>
      <c r="UQP119" s="63"/>
      <c r="UQQ119" s="63"/>
      <c r="UQR119" s="63"/>
      <c r="UQS119" s="63"/>
      <c r="UQT119" s="63"/>
      <c r="UQU119" s="63"/>
      <c r="UQV119" s="63"/>
      <c r="UQW119" s="63"/>
      <c r="UQX119" s="63"/>
      <c r="UQY119" s="63"/>
      <c r="UQZ119" s="63"/>
      <c r="URA119" s="63"/>
      <c r="URB119" s="63"/>
      <c r="URC119" s="63"/>
      <c r="URD119" s="63"/>
      <c r="URE119" s="63"/>
      <c r="URF119" s="63"/>
      <c r="URG119" s="63"/>
      <c r="URH119" s="63"/>
      <c r="URI119" s="63"/>
      <c r="URJ119" s="63"/>
      <c r="URK119" s="63"/>
      <c r="URL119" s="63"/>
      <c r="URM119" s="63"/>
      <c r="URN119" s="63"/>
      <c r="URO119" s="63"/>
      <c r="URP119" s="63"/>
      <c r="URQ119" s="63"/>
      <c r="URR119" s="63"/>
      <c r="URS119" s="63"/>
      <c r="URT119" s="63"/>
      <c r="URU119" s="63"/>
      <c r="URV119" s="63"/>
      <c r="URW119" s="63"/>
      <c r="URX119" s="63"/>
      <c r="URY119" s="63"/>
      <c r="URZ119" s="63"/>
      <c r="USA119" s="63"/>
      <c r="USB119" s="63"/>
      <c r="USC119" s="63"/>
      <c r="USD119" s="63"/>
      <c r="USE119" s="63"/>
      <c r="USF119" s="63"/>
      <c r="USG119" s="63"/>
      <c r="USH119" s="63"/>
      <c r="USI119" s="63"/>
      <c r="USJ119" s="63"/>
      <c r="USK119" s="63"/>
      <c r="USL119" s="63"/>
      <c r="USM119" s="63"/>
      <c r="USN119" s="63"/>
      <c r="USO119" s="63"/>
      <c r="USP119" s="63"/>
      <c r="USQ119" s="63"/>
      <c r="USR119" s="63"/>
      <c r="USS119" s="63"/>
      <c r="UST119" s="63"/>
      <c r="USU119" s="63"/>
      <c r="USV119" s="63"/>
      <c r="USW119" s="63"/>
      <c r="USX119" s="63"/>
      <c r="USY119" s="63"/>
      <c r="USZ119" s="63"/>
      <c r="UTA119" s="63"/>
      <c r="UTB119" s="63"/>
      <c r="UTC119" s="63"/>
      <c r="UTD119" s="63"/>
      <c r="UTE119" s="63"/>
      <c r="UTF119" s="63"/>
      <c r="UTG119" s="63"/>
      <c r="UTH119" s="63"/>
      <c r="UTI119" s="63"/>
      <c r="UTJ119" s="63"/>
      <c r="UTK119" s="63"/>
      <c r="UTL119" s="63"/>
      <c r="UTM119" s="63"/>
      <c r="UTN119" s="63"/>
      <c r="UTO119" s="63"/>
      <c r="UTP119" s="63"/>
      <c r="UTQ119" s="63"/>
      <c r="UTR119" s="63"/>
      <c r="UTS119" s="63"/>
      <c r="UTT119" s="63"/>
      <c r="UTU119" s="63"/>
      <c r="UTV119" s="63"/>
      <c r="UTW119" s="63"/>
      <c r="UTX119" s="63"/>
      <c r="UTY119" s="63"/>
      <c r="UTZ119" s="63"/>
      <c r="UUA119" s="63"/>
      <c r="UUB119" s="63"/>
      <c r="UUC119" s="63"/>
      <c r="UUD119" s="63"/>
      <c r="UUE119" s="63"/>
      <c r="UUF119" s="63"/>
      <c r="UUG119" s="63"/>
      <c r="UUH119" s="63"/>
      <c r="UUI119" s="63"/>
      <c r="UUJ119" s="63"/>
      <c r="UUK119" s="63"/>
      <c r="UUL119" s="63"/>
      <c r="UUM119" s="63"/>
      <c r="UUN119" s="63"/>
      <c r="UUO119" s="63"/>
      <c r="UUP119" s="63"/>
      <c r="UUQ119" s="63"/>
      <c r="UUR119" s="63"/>
      <c r="UUS119" s="63"/>
      <c r="UUT119" s="63"/>
      <c r="UUU119" s="63"/>
      <c r="UUV119" s="63"/>
      <c r="UUW119" s="63"/>
      <c r="UUX119" s="63"/>
      <c r="UUY119" s="63"/>
      <c r="UUZ119" s="63"/>
      <c r="UVA119" s="63"/>
      <c r="UVB119" s="63"/>
      <c r="UVC119" s="63"/>
      <c r="UVD119" s="63"/>
      <c r="UVE119" s="63"/>
      <c r="UVF119" s="63"/>
      <c r="UVG119" s="63"/>
      <c r="UVH119" s="63"/>
      <c r="UVI119" s="63"/>
      <c r="UVJ119" s="63"/>
      <c r="UVK119" s="63"/>
      <c r="UVL119" s="63"/>
      <c r="UVM119" s="63"/>
      <c r="UVN119" s="63"/>
      <c r="UVO119" s="63"/>
      <c r="UVP119" s="63"/>
      <c r="UVQ119" s="63"/>
      <c r="UVR119" s="63"/>
      <c r="UVS119" s="63"/>
      <c r="UVT119" s="63"/>
      <c r="UVU119" s="63"/>
      <c r="UVV119" s="63"/>
      <c r="UVW119" s="63"/>
      <c r="UVX119" s="63"/>
      <c r="UVY119" s="63"/>
      <c r="UVZ119" s="63"/>
      <c r="UWA119" s="63"/>
      <c r="UWB119" s="63"/>
      <c r="UWC119" s="63"/>
      <c r="UWD119" s="63"/>
      <c r="UWE119" s="63"/>
      <c r="UWF119" s="63"/>
      <c r="UWG119" s="63"/>
      <c r="UWH119" s="63"/>
      <c r="UWI119" s="63"/>
      <c r="UWJ119" s="63"/>
      <c r="UWK119" s="63"/>
      <c r="UWL119" s="63"/>
      <c r="UWM119" s="63"/>
      <c r="UWN119" s="63"/>
      <c r="UWO119" s="63"/>
      <c r="UWP119" s="63"/>
      <c r="UWQ119" s="63"/>
      <c r="UWR119" s="63"/>
      <c r="UWS119" s="63"/>
      <c r="UWT119" s="63"/>
      <c r="UWU119" s="63"/>
      <c r="UWV119" s="63"/>
      <c r="UWW119" s="63"/>
      <c r="UWX119" s="63"/>
      <c r="UWY119" s="63"/>
      <c r="UWZ119" s="63"/>
      <c r="UXA119" s="63"/>
      <c r="UXB119" s="63"/>
      <c r="UXC119" s="63"/>
      <c r="UXD119" s="63"/>
      <c r="UXE119" s="63"/>
      <c r="UXF119" s="63"/>
      <c r="UXG119" s="63"/>
      <c r="UXH119" s="63"/>
      <c r="UXI119" s="63"/>
      <c r="UXJ119" s="63"/>
      <c r="UXK119" s="63"/>
      <c r="UXL119" s="63"/>
      <c r="UXM119" s="63"/>
      <c r="UXN119" s="63"/>
      <c r="UXO119" s="63"/>
      <c r="UXP119" s="63"/>
      <c r="UXQ119" s="63"/>
      <c r="UXR119" s="63"/>
      <c r="UXS119" s="63"/>
      <c r="UXT119" s="63"/>
      <c r="UXU119" s="63"/>
      <c r="UXV119" s="63"/>
      <c r="UXW119" s="63"/>
      <c r="UXX119" s="63"/>
      <c r="UXY119" s="63"/>
      <c r="UXZ119" s="63"/>
      <c r="UYA119" s="63"/>
      <c r="UYB119" s="63"/>
      <c r="UYC119" s="63"/>
      <c r="UYD119" s="63"/>
      <c r="UYE119" s="63"/>
      <c r="UYF119" s="63"/>
      <c r="UYG119" s="63"/>
      <c r="UYH119" s="63"/>
      <c r="UYI119" s="63"/>
      <c r="UYJ119" s="63"/>
      <c r="UYK119" s="63"/>
      <c r="UYL119" s="63"/>
      <c r="UYM119" s="63"/>
      <c r="UYN119" s="63"/>
      <c r="UYO119" s="63"/>
      <c r="UYP119" s="63"/>
      <c r="UYQ119" s="63"/>
      <c r="UYR119" s="63"/>
      <c r="UYS119" s="63"/>
      <c r="UYT119" s="63"/>
      <c r="UYU119" s="63"/>
      <c r="UYV119" s="63"/>
      <c r="UYW119" s="63"/>
      <c r="UYX119" s="63"/>
      <c r="UYY119" s="63"/>
      <c r="UYZ119" s="63"/>
      <c r="UZA119" s="63"/>
      <c r="UZB119" s="63"/>
      <c r="UZC119" s="63"/>
      <c r="UZD119" s="63"/>
      <c r="UZE119" s="63"/>
      <c r="UZF119" s="63"/>
      <c r="UZG119" s="63"/>
      <c r="UZH119" s="63"/>
      <c r="UZI119" s="63"/>
      <c r="UZJ119" s="63"/>
      <c r="UZK119" s="63"/>
      <c r="UZL119" s="63"/>
      <c r="UZM119" s="63"/>
      <c r="UZN119" s="63"/>
      <c r="UZO119" s="63"/>
      <c r="UZP119" s="63"/>
      <c r="UZQ119" s="63"/>
      <c r="UZR119" s="63"/>
      <c r="UZS119" s="63"/>
      <c r="UZT119" s="63"/>
      <c r="UZU119" s="63"/>
      <c r="UZV119" s="63"/>
      <c r="UZW119" s="63"/>
      <c r="UZX119" s="63"/>
      <c r="UZY119" s="63"/>
      <c r="UZZ119" s="63"/>
      <c r="VAA119" s="63"/>
      <c r="VAB119" s="63"/>
      <c r="VAC119" s="63"/>
      <c r="VAD119" s="63"/>
      <c r="VAE119" s="63"/>
      <c r="VAF119" s="63"/>
      <c r="VAG119" s="63"/>
      <c r="VAH119" s="63"/>
      <c r="VAI119" s="63"/>
      <c r="VAJ119" s="63"/>
      <c r="VAK119" s="63"/>
      <c r="VAL119" s="63"/>
      <c r="VAM119" s="63"/>
      <c r="VAN119" s="63"/>
      <c r="VAO119" s="63"/>
      <c r="VAP119" s="63"/>
      <c r="VAQ119" s="63"/>
      <c r="VAR119" s="63"/>
      <c r="VAS119" s="63"/>
      <c r="VAT119" s="63"/>
      <c r="VAU119" s="63"/>
      <c r="VAV119" s="63"/>
      <c r="VAW119" s="63"/>
      <c r="VAX119" s="63"/>
      <c r="VAY119" s="63"/>
      <c r="VAZ119" s="63"/>
      <c r="VBA119" s="63"/>
      <c r="VBB119" s="63"/>
      <c r="VBC119" s="63"/>
      <c r="VBD119" s="63"/>
      <c r="VBE119" s="63"/>
      <c r="VBF119" s="63"/>
      <c r="VBG119" s="63"/>
      <c r="VBH119" s="63"/>
      <c r="VBI119" s="63"/>
      <c r="VBJ119" s="63"/>
      <c r="VBK119" s="63"/>
      <c r="VBL119" s="63"/>
      <c r="VBM119" s="63"/>
      <c r="VBN119" s="63"/>
      <c r="VBO119" s="63"/>
      <c r="VBP119" s="63"/>
      <c r="VBQ119" s="63"/>
      <c r="VBR119" s="63"/>
      <c r="VBS119" s="63"/>
      <c r="VBT119" s="63"/>
      <c r="VBU119" s="63"/>
      <c r="VBV119" s="63"/>
      <c r="VBW119" s="63"/>
      <c r="VBX119" s="63"/>
      <c r="VBY119" s="63"/>
      <c r="VBZ119" s="63"/>
      <c r="VCA119" s="63"/>
      <c r="VCB119" s="63"/>
      <c r="VCC119" s="63"/>
      <c r="VCD119" s="63"/>
      <c r="VCE119" s="63"/>
      <c r="VCF119" s="63"/>
      <c r="VCG119" s="63"/>
      <c r="VCH119" s="63"/>
      <c r="VCI119" s="63"/>
      <c r="VCJ119" s="63"/>
      <c r="VCK119" s="63"/>
      <c r="VCL119" s="63"/>
      <c r="VCM119" s="63"/>
      <c r="VCN119" s="63"/>
      <c r="VCO119" s="63"/>
      <c r="VCP119" s="63"/>
      <c r="VCQ119" s="63"/>
      <c r="VCR119" s="63"/>
      <c r="VCS119" s="63"/>
      <c r="VCT119" s="63"/>
      <c r="VCU119" s="63"/>
      <c r="VCV119" s="63"/>
      <c r="VCW119" s="63"/>
      <c r="VCX119" s="63"/>
      <c r="VCY119" s="63"/>
      <c r="VCZ119" s="63"/>
      <c r="VDA119" s="63"/>
      <c r="VDB119" s="63"/>
      <c r="VDC119" s="63"/>
      <c r="VDD119" s="63"/>
      <c r="VDE119" s="63"/>
      <c r="VDF119" s="63"/>
      <c r="VDG119" s="63"/>
      <c r="VDH119" s="63"/>
      <c r="VDI119" s="63"/>
      <c r="VDJ119" s="63"/>
      <c r="VDK119" s="63"/>
      <c r="VDL119" s="63"/>
      <c r="VDM119" s="63"/>
      <c r="VDN119" s="63"/>
      <c r="VDO119" s="63"/>
      <c r="VDP119" s="63"/>
      <c r="VDQ119" s="63"/>
      <c r="VDR119" s="63"/>
      <c r="VDS119" s="63"/>
      <c r="VDT119" s="63"/>
      <c r="VDU119" s="63"/>
      <c r="VDV119" s="63"/>
      <c r="VDW119" s="63"/>
      <c r="VDX119" s="63"/>
      <c r="VDY119" s="63"/>
      <c r="VDZ119" s="63"/>
      <c r="VEA119" s="63"/>
      <c r="VEB119" s="63"/>
      <c r="VEC119" s="63"/>
      <c r="VED119" s="63"/>
      <c r="VEE119" s="63"/>
      <c r="VEF119" s="63"/>
      <c r="VEG119" s="63"/>
      <c r="VEH119" s="63"/>
      <c r="VEI119" s="63"/>
      <c r="VEJ119" s="63"/>
      <c r="VEK119" s="63"/>
      <c r="VEL119" s="63"/>
      <c r="VEM119" s="63"/>
      <c r="VEN119" s="63"/>
      <c r="VEO119" s="63"/>
      <c r="VEP119" s="63"/>
      <c r="VEQ119" s="63"/>
      <c r="VER119" s="63"/>
      <c r="VES119" s="63"/>
      <c r="VET119" s="63"/>
      <c r="VEU119" s="63"/>
      <c r="VEV119" s="63"/>
      <c r="VEW119" s="63"/>
      <c r="VEX119" s="63"/>
      <c r="VEY119" s="63"/>
      <c r="VEZ119" s="63"/>
      <c r="VFA119" s="63"/>
      <c r="VFB119" s="63"/>
      <c r="VFC119" s="63"/>
      <c r="VFD119" s="63"/>
      <c r="VFE119" s="63"/>
      <c r="VFF119" s="63"/>
      <c r="VFG119" s="63"/>
      <c r="VFH119" s="63"/>
      <c r="VFI119" s="63"/>
      <c r="VFJ119" s="63"/>
      <c r="VFK119" s="63"/>
      <c r="VFL119" s="63"/>
      <c r="VFM119" s="63"/>
      <c r="VFN119" s="63"/>
      <c r="VFO119" s="63"/>
      <c r="VFP119" s="63"/>
      <c r="VFQ119" s="63"/>
      <c r="VFR119" s="63"/>
      <c r="VFS119" s="63"/>
      <c r="VFT119" s="63"/>
      <c r="VFU119" s="63"/>
      <c r="VFV119" s="63"/>
      <c r="VFW119" s="63"/>
      <c r="VFX119" s="63"/>
      <c r="VFY119" s="63"/>
      <c r="VFZ119" s="63"/>
      <c r="VGA119" s="63"/>
      <c r="VGB119" s="63"/>
      <c r="VGC119" s="63"/>
      <c r="VGD119" s="63"/>
      <c r="VGE119" s="63"/>
      <c r="VGF119" s="63"/>
      <c r="VGG119" s="63"/>
      <c r="VGH119" s="63"/>
      <c r="VGI119" s="63"/>
      <c r="VGJ119" s="63"/>
      <c r="VGK119" s="63"/>
      <c r="VGL119" s="63"/>
      <c r="VGM119" s="63"/>
      <c r="VGN119" s="63"/>
      <c r="VGO119" s="63"/>
      <c r="VGP119" s="63"/>
      <c r="VGQ119" s="63"/>
      <c r="VGR119" s="63"/>
      <c r="VGS119" s="63"/>
      <c r="VGT119" s="63"/>
      <c r="VGU119" s="63"/>
      <c r="VGV119" s="63"/>
      <c r="VGW119" s="63"/>
      <c r="VGX119" s="63"/>
      <c r="VGY119" s="63"/>
      <c r="VGZ119" s="63"/>
      <c r="VHA119" s="63"/>
      <c r="VHB119" s="63"/>
      <c r="VHC119" s="63"/>
      <c r="VHD119" s="63"/>
      <c r="VHE119" s="63"/>
      <c r="VHF119" s="63"/>
      <c r="VHG119" s="63"/>
      <c r="VHH119" s="63"/>
      <c r="VHI119" s="63"/>
      <c r="VHJ119" s="63"/>
      <c r="VHK119" s="63"/>
      <c r="VHL119" s="63"/>
      <c r="VHM119" s="63"/>
      <c r="VHN119" s="63"/>
      <c r="VHO119" s="63"/>
      <c r="VHP119" s="63"/>
      <c r="VHQ119" s="63"/>
      <c r="VHR119" s="63"/>
      <c r="VHS119" s="63"/>
      <c r="VHT119" s="63"/>
      <c r="VHU119" s="63"/>
      <c r="VHV119" s="63"/>
      <c r="VHW119" s="63"/>
      <c r="VHX119" s="63"/>
      <c r="VHY119" s="63"/>
      <c r="VHZ119" s="63"/>
      <c r="VIA119" s="63"/>
      <c r="VIB119" s="63"/>
      <c r="VIC119" s="63"/>
      <c r="VID119" s="63"/>
      <c r="VIE119" s="63"/>
      <c r="VIF119" s="63"/>
      <c r="VIG119" s="63"/>
      <c r="VIH119" s="63"/>
      <c r="VII119" s="63"/>
      <c r="VIJ119" s="63"/>
      <c r="VIK119" s="63"/>
      <c r="VIL119" s="63"/>
      <c r="VIM119" s="63"/>
      <c r="VIN119" s="63"/>
      <c r="VIO119" s="63"/>
      <c r="VIP119" s="63"/>
      <c r="VIQ119" s="63"/>
      <c r="VIR119" s="63"/>
      <c r="VIS119" s="63"/>
      <c r="VIT119" s="63"/>
      <c r="VIU119" s="63"/>
      <c r="VIV119" s="63"/>
      <c r="VIW119" s="63"/>
      <c r="VIX119" s="63"/>
      <c r="VIY119" s="63"/>
      <c r="VIZ119" s="63"/>
      <c r="VJA119" s="63"/>
      <c r="VJB119" s="63"/>
      <c r="VJC119" s="63"/>
      <c r="VJD119" s="63"/>
      <c r="VJE119" s="63"/>
      <c r="VJF119" s="63"/>
      <c r="VJG119" s="63"/>
      <c r="VJH119" s="63"/>
      <c r="VJI119" s="63"/>
      <c r="VJJ119" s="63"/>
      <c r="VJK119" s="63"/>
      <c r="VJL119" s="63"/>
      <c r="VJM119" s="63"/>
      <c r="VJN119" s="63"/>
      <c r="VJO119" s="63"/>
      <c r="VJP119" s="63"/>
      <c r="VJQ119" s="63"/>
      <c r="VJR119" s="63"/>
      <c r="VJS119" s="63"/>
      <c r="VJT119" s="63"/>
      <c r="VJU119" s="63"/>
      <c r="VJV119" s="63"/>
      <c r="VJW119" s="63"/>
      <c r="VJX119" s="63"/>
      <c r="VJY119" s="63"/>
      <c r="VJZ119" s="63"/>
      <c r="VKA119" s="63"/>
      <c r="VKB119" s="63"/>
      <c r="VKC119" s="63"/>
      <c r="VKD119" s="63"/>
      <c r="VKE119" s="63"/>
      <c r="VKF119" s="63"/>
      <c r="VKG119" s="63"/>
      <c r="VKH119" s="63"/>
      <c r="VKI119" s="63"/>
      <c r="VKJ119" s="63"/>
      <c r="VKK119" s="63"/>
      <c r="VKL119" s="63"/>
      <c r="VKM119" s="63"/>
      <c r="VKN119" s="63"/>
      <c r="VKO119" s="63"/>
      <c r="VKP119" s="63"/>
      <c r="VKQ119" s="63"/>
      <c r="VKR119" s="63"/>
      <c r="VKS119" s="63"/>
      <c r="VKT119" s="63"/>
      <c r="VKU119" s="63"/>
      <c r="VKV119" s="63"/>
      <c r="VKW119" s="63"/>
      <c r="VKX119" s="63"/>
      <c r="VKY119" s="63"/>
      <c r="VKZ119" s="63"/>
      <c r="VLA119" s="63"/>
      <c r="VLB119" s="63"/>
      <c r="VLC119" s="63"/>
      <c r="VLD119" s="63"/>
      <c r="VLE119" s="63"/>
      <c r="VLF119" s="63"/>
      <c r="VLG119" s="63"/>
      <c r="VLH119" s="63"/>
      <c r="VLI119" s="63"/>
      <c r="VLJ119" s="63"/>
      <c r="VLK119" s="63"/>
      <c r="VLL119" s="63"/>
      <c r="VLM119" s="63"/>
      <c r="VLN119" s="63"/>
      <c r="VLO119" s="63"/>
      <c r="VLP119" s="63"/>
      <c r="VLQ119" s="63"/>
      <c r="VLR119" s="63"/>
      <c r="VLS119" s="63"/>
      <c r="VLT119" s="63"/>
      <c r="VLU119" s="63"/>
      <c r="VLV119" s="63"/>
      <c r="VLW119" s="63"/>
      <c r="VLX119" s="63"/>
      <c r="VLY119" s="63"/>
      <c r="VLZ119" s="63"/>
      <c r="VMA119" s="63"/>
      <c r="VMB119" s="63"/>
      <c r="VMC119" s="63"/>
      <c r="VMD119" s="63"/>
      <c r="VME119" s="63"/>
      <c r="VMF119" s="63"/>
      <c r="VMG119" s="63"/>
      <c r="VMH119" s="63"/>
      <c r="VMI119" s="63"/>
      <c r="VMJ119" s="63"/>
      <c r="VMK119" s="63"/>
      <c r="VML119" s="63"/>
      <c r="VMM119" s="63"/>
      <c r="VMN119" s="63"/>
      <c r="VMO119" s="63"/>
      <c r="VMP119" s="63"/>
      <c r="VMQ119" s="63"/>
      <c r="VMR119" s="63"/>
      <c r="VMS119" s="63"/>
      <c r="VMT119" s="63"/>
      <c r="VMU119" s="63"/>
      <c r="VMV119" s="63"/>
      <c r="VMW119" s="63"/>
      <c r="VMX119" s="63"/>
      <c r="VMY119" s="63"/>
      <c r="VMZ119" s="63"/>
      <c r="VNA119" s="63"/>
      <c r="VNB119" s="63"/>
      <c r="VNC119" s="63"/>
      <c r="VND119" s="63"/>
      <c r="VNE119" s="63"/>
      <c r="VNF119" s="63"/>
      <c r="VNG119" s="63"/>
      <c r="VNH119" s="63"/>
      <c r="VNI119" s="63"/>
      <c r="VNJ119" s="63"/>
      <c r="VNK119" s="63"/>
      <c r="VNL119" s="63"/>
      <c r="VNM119" s="63"/>
      <c r="VNN119" s="63"/>
      <c r="VNO119" s="63"/>
      <c r="VNP119" s="63"/>
      <c r="VNQ119" s="63"/>
      <c r="VNR119" s="63"/>
      <c r="VNS119" s="63"/>
      <c r="VNT119" s="63"/>
      <c r="VNU119" s="63"/>
      <c r="VNV119" s="63"/>
      <c r="VNW119" s="63"/>
      <c r="VNX119" s="63"/>
      <c r="VNY119" s="63"/>
      <c r="VNZ119" s="63"/>
      <c r="VOA119" s="63"/>
      <c r="VOB119" s="63"/>
      <c r="VOC119" s="63"/>
      <c r="VOD119" s="63"/>
      <c r="VOE119" s="63"/>
      <c r="VOF119" s="63"/>
      <c r="VOG119" s="63"/>
      <c r="VOH119" s="63"/>
      <c r="VOI119" s="63"/>
      <c r="VOJ119" s="63"/>
      <c r="VOK119" s="63"/>
      <c r="VOL119" s="63"/>
      <c r="VOM119" s="63"/>
      <c r="VON119" s="63"/>
      <c r="VOO119" s="63"/>
      <c r="VOP119" s="63"/>
      <c r="VOQ119" s="63"/>
      <c r="VOR119" s="63"/>
      <c r="VOS119" s="63"/>
      <c r="VOT119" s="63"/>
      <c r="VOU119" s="63"/>
      <c r="VOV119" s="63"/>
      <c r="VOW119" s="63"/>
      <c r="VOX119" s="63"/>
      <c r="VOY119" s="63"/>
      <c r="VOZ119" s="63"/>
      <c r="VPA119" s="63"/>
      <c r="VPB119" s="63"/>
      <c r="VPC119" s="63"/>
      <c r="VPD119" s="63"/>
      <c r="VPE119" s="63"/>
      <c r="VPF119" s="63"/>
      <c r="VPG119" s="63"/>
      <c r="VPH119" s="63"/>
      <c r="VPI119" s="63"/>
      <c r="VPJ119" s="63"/>
      <c r="VPK119" s="63"/>
      <c r="VPL119" s="63"/>
      <c r="VPM119" s="63"/>
      <c r="VPN119" s="63"/>
      <c r="VPO119" s="63"/>
      <c r="VPP119" s="63"/>
      <c r="VPQ119" s="63"/>
      <c r="VPR119" s="63"/>
      <c r="VPS119" s="63"/>
      <c r="VPT119" s="63"/>
      <c r="VPU119" s="63"/>
      <c r="VPV119" s="63"/>
      <c r="VPW119" s="63"/>
      <c r="VPX119" s="63"/>
      <c r="VPY119" s="63"/>
      <c r="VPZ119" s="63"/>
      <c r="VQA119" s="63"/>
      <c r="VQB119" s="63"/>
      <c r="VQC119" s="63"/>
      <c r="VQD119" s="63"/>
      <c r="VQE119" s="63"/>
      <c r="VQF119" s="63"/>
      <c r="VQG119" s="63"/>
      <c r="VQH119" s="63"/>
      <c r="VQI119" s="63"/>
      <c r="VQJ119" s="63"/>
      <c r="VQK119" s="63"/>
      <c r="VQL119" s="63"/>
      <c r="VQM119" s="63"/>
      <c r="VQN119" s="63"/>
      <c r="VQO119" s="63"/>
      <c r="VQP119" s="63"/>
      <c r="VQQ119" s="63"/>
      <c r="VQR119" s="63"/>
      <c r="VQS119" s="63"/>
      <c r="VQT119" s="63"/>
      <c r="VQU119" s="63"/>
      <c r="VQV119" s="63"/>
      <c r="VQW119" s="63"/>
      <c r="VQX119" s="63"/>
      <c r="VQY119" s="63"/>
      <c r="VQZ119" s="63"/>
      <c r="VRA119" s="63"/>
      <c r="VRB119" s="63"/>
      <c r="VRC119" s="63"/>
      <c r="VRD119" s="63"/>
      <c r="VRE119" s="63"/>
      <c r="VRF119" s="63"/>
      <c r="VRG119" s="63"/>
      <c r="VRH119" s="63"/>
      <c r="VRI119" s="63"/>
      <c r="VRJ119" s="63"/>
      <c r="VRK119" s="63"/>
      <c r="VRL119" s="63"/>
      <c r="VRM119" s="63"/>
      <c r="VRN119" s="63"/>
      <c r="VRO119" s="63"/>
      <c r="VRP119" s="63"/>
      <c r="VRQ119" s="63"/>
      <c r="VRR119" s="63"/>
      <c r="VRS119" s="63"/>
      <c r="VRT119" s="63"/>
      <c r="VRU119" s="63"/>
      <c r="VRV119" s="63"/>
      <c r="VRW119" s="63"/>
      <c r="VRX119" s="63"/>
      <c r="VRY119" s="63"/>
      <c r="VRZ119" s="63"/>
      <c r="VSA119" s="63"/>
      <c r="VSB119" s="63"/>
      <c r="VSC119" s="63"/>
      <c r="VSD119" s="63"/>
      <c r="VSE119" s="63"/>
      <c r="VSF119" s="63"/>
      <c r="VSG119" s="63"/>
      <c r="VSH119" s="63"/>
      <c r="VSI119" s="63"/>
      <c r="VSJ119" s="63"/>
      <c r="VSK119" s="63"/>
      <c r="VSL119" s="63"/>
      <c r="VSM119" s="63"/>
      <c r="VSN119" s="63"/>
      <c r="VSO119" s="63"/>
      <c r="VSP119" s="63"/>
      <c r="VSQ119" s="63"/>
      <c r="VSR119" s="63"/>
      <c r="VSS119" s="63"/>
      <c r="VST119" s="63"/>
      <c r="VSU119" s="63"/>
      <c r="VSV119" s="63"/>
      <c r="VSW119" s="63"/>
      <c r="VSX119" s="63"/>
      <c r="VSY119" s="63"/>
      <c r="VSZ119" s="63"/>
      <c r="VTA119" s="63"/>
      <c r="VTB119" s="63"/>
      <c r="VTC119" s="63"/>
      <c r="VTD119" s="63"/>
      <c r="VTE119" s="63"/>
      <c r="VTF119" s="63"/>
      <c r="VTG119" s="63"/>
      <c r="VTH119" s="63"/>
      <c r="VTI119" s="63"/>
      <c r="VTJ119" s="63"/>
      <c r="VTK119" s="63"/>
      <c r="VTL119" s="63"/>
      <c r="VTM119" s="63"/>
      <c r="VTN119" s="63"/>
      <c r="VTO119" s="63"/>
      <c r="VTP119" s="63"/>
      <c r="VTQ119" s="63"/>
      <c r="VTR119" s="63"/>
      <c r="VTS119" s="63"/>
      <c r="VTT119" s="63"/>
      <c r="VTU119" s="63"/>
      <c r="VTV119" s="63"/>
      <c r="VTW119" s="63"/>
      <c r="VTX119" s="63"/>
      <c r="VTY119" s="63"/>
      <c r="VTZ119" s="63"/>
      <c r="VUA119" s="63"/>
      <c r="VUB119" s="63"/>
      <c r="VUC119" s="63"/>
      <c r="VUD119" s="63"/>
      <c r="VUE119" s="63"/>
      <c r="VUF119" s="63"/>
      <c r="VUG119" s="63"/>
      <c r="VUH119" s="63"/>
      <c r="VUI119" s="63"/>
      <c r="VUJ119" s="63"/>
      <c r="VUK119" s="63"/>
      <c r="VUL119" s="63"/>
      <c r="VUM119" s="63"/>
      <c r="VUN119" s="63"/>
      <c r="VUO119" s="63"/>
      <c r="VUP119" s="63"/>
      <c r="VUQ119" s="63"/>
      <c r="VUR119" s="63"/>
      <c r="VUS119" s="63"/>
      <c r="VUT119" s="63"/>
      <c r="VUU119" s="63"/>
      <c r="VUV119" s="63"/>
      <c r="VUW119" s="63"/>
      <c r="VUX119" s="63"/>
      <c r="VUY119" s="63"/>
      <c r="VUZ119" s="63"/>
      <c r="VVA119" s="63"/>
      <c r="VVB119" s="63"/>
      <c r="VVC119" s="63"/>
      <c r="VVD119" s="63"/>
      <c r="VVE119" s="63"/>
      <c r="VVF119" s="63"/>
      <c r="VVG119" s="63"/>
      <c r="VVH119" s="63"/>
      <c r="VVI119" s="63"/>
      <c r="VVJ119" s="63"/>
      <c r="VVK119" s="63"/>
      <c r="VVL119" s="63"/>
      <c r="VVM119" s="63"/>
      <c r="VVN119" s="63"/>
      <c r="VVO119" s="63"/>
      <c r="VVP119" s="63"/>
      <c r="VVQ119" s="63"/>
      <c r="VVR119" s="63"/>
      <c r="VVS119" s="63"/>
      <c r="VVT119" s="63"/>
      <c r="VVU119" s="63"/>
      <c r="VVV119" s="63"/>
      <c r="VVW119" s="63"/>
      <c r="VVX119" s="63"/>
      <c r="VVY119" s="63"/>
      <c r="VVZ119" s="63"/>
      <c r="VWA119" s="63"/>
      <c r="VWB119" s="63"/>
      <c r="VWC119" s="63"/>
      <c r="VWD119" s="63"/>
      <c r="VWE119" s="63"/>
      <c r="VWF119" s="63"/>
      <c r="VWG119" s="63"/>
      <c r="VWH119" s="63"/>
      <c r="VWI119" s="63"/>
      <c r="VWJ119" s="63"/>
      <c r="VWK119" s="63"/>
      <c r="VWL119" s="63"/>
      <c r="VWM119" s="63"/>
      <c r="VWN119" s="63"/>
      <c r="VWO119" s="63"/>
      <c r="VWP119" s="63"/>
      <c r="VWQ119" s="63"/>
      <c r="VWR119" s="63"/>
      <c r="VWS119" s="63"/>
      <c r="VWT119" s="63"/>
      <c r="VWU119" s="63"/>
      <c r="VWV119" s="63"/>
      <c r="VWW119" s="63"/>
      <c r="VWX119" s="63"/>
      <c r="VWY119" s="63"/>
      <c r="VWZ119" s="63"/>
      <c r="VXA119" s="63"/>
      <c r="VXB119" s="63"/>
      <c r="VXC119" s="63"/>
      <c r="VXD119" s="63"/>
      <c r="VXE119" s="63"/>
      <c r="VXF119" s="63"/>
      <c r="VXG119" s="63"/>
      <c r="VXH119" s="63"/>
      <c r="VXI119" s="63"/>
      <c r="VXJ119" s="63"/>
      <c r="VXK119" s="63"/>
      <c r="VXL119" s="63"/>
      <c r="VXM119" s="63"/>
      <c r="VXN119" s="63"/>
      <c r="VXO119" s="63"/>
      <c r="VXP119" s="63"/>
      <c r="VXQ119" s="63"/>
      <c r="VXR119" s="63"/>
      <c r="VXS119" s="63"/>
      <c r="VXT119" s="63"/>
      <c r="VXU119" s="63"/>
      <c r="VXV119" s="63"/>
      <c r="VXW119" s="63"/>
      <c r="VXX119" s="63"/>
      <c r="VXY119" s="63"/>
      <c r="VXZ119" s="63"/>
      <c r="VYA119" s="63"/>
      <c r="VYB119" s="63"/>
      <c r="VYC119" s="63"/>
      <c r="VYD119" s="63"/>
      <c r="VYE119" s="63"/>
      <c r="VYF119" s="63"/>
      <c r="VYG119" s="63"/>
      <c r="VYH119" s="63"/>
      <c r="VYI119" s="63"/>
      <c r="VYJ119" s="63"/>
      <c r="VYK119" s="63"/>
      <c r="VYL119" s="63"/>
      <c r="VYM119" s="63"/>
      <c r="VYN119" s="63"/>
      <c r="VYO119" s="63"/>
      <c r="VYP119" s="63"/>
      <c r="VYQ119" s="63"/>
      <c r="VYR119" s="63"/>
      <c r="VYS119" s="63"/>
      <c r="VYT119" s="63"/>
      <c r="VYU119" s="63"/>
      <c r="VYV119" s="63"/>
      <c r="VYW119" s="63"/>
      <c r="VYX119" s="63"/>
      <c r="VYY119" s="63"/>
      <c r="VYZ119" s="63"/>
      <c r="VZA119" s="63"/>
      <c r="VZB119" s="63"/>
      <c r="VZC119" s="63"/>
      <c r="VZD119" s="63"/>
      <c r="VZE119" s="63"/>
      <c r="VZF119" s="63"/>
      <c r="VZG119" s="63"/>
      <c r="VZH119" s="63"/>
      <c r="VZI119" s="63"/>
      <c r="VZJ119" s="63"/>
      <c r="VZK119" s="63"/>
      <c r="VZL119" s="63"/>
      <c r="VZM119" s="63"/>
      <c r="VZN119" s="63"/>
      <c r="VZO119" s="63"/>
      <c r="VZP119" s="63"/>
      <c r="VZQ119" s="63"/>
      <c r="VZR119" s="63"/>
      <c r="VZS119" s="63"/>
      <c r="VZT119" s="63"/>
      <c r="VZU119" s="63"/>
      <c r="VZV119" s="63"/>
      <c r="VZW119" s="63"/>
      <c r="VZX119" s="63"/>
      <c r="VZY119" s="63"/>
      <c r="VZZ119" s="63"/>
      <c r="WAA119" s="63"/>
      <c r="WAB119" s="63"/>
      <c r="WAC119" s="63"/>
      <c r="WAD119" s="63"/>
      <c r="WAE119" s="63"/>
      <c r="WAF119" s="63"/>
      <c r="WAG119" s="63"/>
      <c r="WAH119" s="63"/>
      <c r="WAI119" s="63"/>
      <c r="WAJ119" s="63"/>
      <c r="WAK119" s="63"/>
      <c r="WAL119" s="63"/>
      <c r="WAM119" s="63"/>
      <c r="WAN119" s="63"/>
      <c r="WAO119" s="63"/>
      <c r="WAP119" s="63"/>
      <c r="WAQ119" s="63"/>
      <c r="WAR119" s="63"/>
      <c r="WAS119" s="63"/>
      <c r="WAT119" s="63"/>
      <c r="WAU119" s="63"/>
      <c r="WAV119" s="63"/>
      <c r="WAW119" s="63"/>
      <c r="WAX119" s="63"/>
      <c r="WAY119" s="63"/>
      <c r="WAZ119" s="63"/>
      <c r="WBA119" s="63"/>
      <c r="WBB119" s="63"/>
      <c r="WBC119" s="63"/>
      <c r="WBD119" s="63"/>
      <c r="WBE119" s="63"/>
      <c r="WBF119" s="63"/>
      <c r="WBG119" s="63"/>
      <c r="WBH119" s="63"/>
      <c r="WBI119" s="63"/>
      <c r="WBJ119" s="63"/>
      <c r="WBK119" s="63"/>
      <c r="WBL119" s="63"/>
      <c r="WBM119" s="63"/>
      <c r="WBN119" s="63"/>
      <c r="WBO119" s="63"/>
      <c r="WBP119" s="63"/>
      <c r="WBQ119" s="63"/>
      <c r="WBR119" s="63"/>
      <c r="WBS119" s="63"/>
      <c r="WBT119" s="63"/>
      <c r="WBU119" s="63"/>
      <c r="WBV119" s="63"/>
      <c r="WBW119" s="63"/>
      <c r="WBX119" s="63"/>
      <c r="WBY119" s="63"/>
      <c r="WBZ119" s="63"/>
      <c r="WCA119" s="63"/>
      <c r="WCB119" s="63"/>
      <c r="WCC119" s="63"/>
      <c r="WCD119" s="63"/>
      <c r="WCE119" s="63"/>
      <c r="WCF119" s="63"/>
      <c r="WCG119" s="63"/>
      <c r="WCH119" s="63"/>
      <c r="WCI119" s="63"/>
      <c r="WCJ119" s="63"/>
      <c r="WCK119" s="63"/>
      <c r="WCL119" s="63"/>
      <c r="WCM119" s="63"/>
      <c r="WCN119" s="63"/>
      <c r="WCO119" s="63"/>
      <c r="WCP119" s="63"/>
      <c r="WCQ119" s="63"/>
      <c r="WCR119" s="63"/>
      <c r="WCS119" s="63"/>
      <c r="WCT119" s="63"/>
      <c r="WCU119" s="63"/>
      <c r="WCV119" s="63"/>
      <c r="WCW119" s="63"/>
      <c r="WCX119" s="63"/>
      <c r="WCY119" s="63"/>
      <c r="WCZ119" s="63"/>
      <c r="WDA119" s="63"/>
      <c r="WDB119" s="63"/>
      <c r="WDC119" s="63"/>
      <c r="WDD119" s="63"/>
      <c r="WDE119" s="63"/>
      <c r="WDF119" s="63"/>
      <c r="WDG119" s="63"/>
      <c r="WDH119" s="63"/>
      <c r="WDI119" s="63"/>
      <c r="WDJ119" s="63"/>
      <c r="WDK119" s="63"/>
      <c r="WDL119" s="63"/>
      <c r="WDM119" s="63"/>
      <c r="WDN119" s="63"/>
      <c r="WDO119" s="63"/>
      <c r="WDP119" s="63"/>
      <c r="WDQ119" s="63"/>
      <c r="WDR119" s="63"/>
      <c r="WDS119" s="63"/>
      <c r="WDT119" s="63"/>
      <c r="WDU119" s="63"/>
      <c r="WDV119" s="63"/>
      <c r="WDW119" s="63"/>
      <c r="WDX119" s="63"/>
      <c r="WDY119" s="63"/>
      <c r="WDZ119" s="63"/>
      <c r="WEA119" s="63"/>
      <c r="WEB119" s="63"/>
      <c r="WEC119" s="63"/>
      <c r="WED119" s="63"/>
      <c r="WEE119" s="63"/>
      <c r="WEF119" s="63"/>
      <c r="WEG119" s="63"/>
      <c r="WEH119" s="63"/>
      <c r="WEI119" s="63"/>
      <c r="WEJ119" s="63"/>
      <c r="WEK119" s="63"/>
      <c r="WEL119" s="63"/>
      <c r="WEM119" s="63"/>
      <c r="WEN119" s="63"/>
      <c r="WEO119" s="63"/>
      <c r="WEP119" s="63"/>
      <c r="WEQ119" s="63"/>
      <c r="WER119" s="63"/>
      <c r="WES119" s="63"/>
      <c r="WET119" s="63"/>
      <c r="WEU119" s="63"/>
      <c r="WEV119" s="63"/>
      <c r="WEW119" s="63"/>
      <c r="WEX119" s="63"/>
      <c r="WEY119" s="63"/>
      <c r="WEZ119" s="63"/>
      <c r="WFA119" s="63"/>
      <c r="WFB119" s="63"/>
      <c r="WFC119" s="63"/>
      <c r="WFD119" s="63"/>
      <c r="WFE119" s="63"/>
      <c r="WFF119" s="63"/>
      <c r="WFG119" s="63"/>
      <c r="WFH119" s="63"/>
      <c r="WFI119" s="63"/>
      <c r="WFJ119" s="63"/>
      <c r="WFK119" s="63"/>
      <c r="WFL119" s="63"/>
      <c r="WFM119" s="63"/>
      <c r="WFN119" s="63"/>
      <c r="WFO119" s="63"/>
      <c r="WFP119" s="63"/>
      <c r="WFQ119" s="63"/>
      <c r="WFR119" s="63"/>
      <c r="WFS119" s="63"/>
      <c r="WFT119" s="63"/>
      <c r="WFU119" s="63"/>
      <c r="WFV119" s="63"/>
      <c r="WFW119" s="63"/>
      <c r="WFX119" s="63"/>
      <c r="WFY119" s="63"/>
      <c r="WFZ119" s="63"/>
      <c r="WGA119" s="63"/>
      <c r="WGB119" s="63"/>
      <c r="WGC119" s="63"/>
      <c r="WGD119" s="63"/>
      <c r="WGE119" s="63"/>
      <c r="WGF119" s="63"/>
      <c r="WGG119" s="63"/>
      <c r="WGH119" s="63"/>
      <c r="WGI119" s="63"/>
      <c r="WGJ119" s="63"/>
      <c r="WGK119" s="63"/>
      <c r="WGL119" s="63"/>
      <c r="WGM119" s="63"/>
      <c r="WGN119" s="63"/>
      <c r="WGO119" s="63"/>
      <c r="WGP119" s="63"/>
      <c r="WGQ119" s="63"/>
      <c r="WGR119" s="63"/>
      <c r="WGS119" s="63"/>
      <c r="WGT119" s="63"/>
      <c r="WGU119" s="63"/>
      <c r="WGV119" s="63"/>
      <c r="WGW119" s="63"/>
      <c r="WGX119" s="63"/>
      <c r="WGY119" s="63"/>
      <c r="WGZ119" s="63"/>
      <c r="WHA119" s="63"/>
      <c r="WHB119" s="63"/>
      <c r="WHC119" s="63"/>
      <c r="WHD119" s="63"/>
      <c r="WHE119" s="63"/>
      <c r="WHF119" s="63"/>
      <c r="WHG119" s="63"/>
      <c r="WHH119" s="63"/>
      <c r="WHI119" s="63"/>
      <c r="WHJ119" s="63"/>
      <c r="WHK119" s="63"/>
      <c r="WHL119" s="63"/>
      <c r="WHM119" s="63"/>
      <c r="WHN119" s="63"/>
      <c r="WHO119" s="63"/>
      <c r="WHP119" s="63"/>
      <c r="WHQ119" s="63"/>
      <c r="WHR119" s="63"/>
      <c r="WHS119" s="63"/>
      <c r="WHT119" s="63"/>
      <c r="WHU119" s="63"/>
      <c r="WHV119" s="63"/>
      <c r="WHW119" s="63"/>
      <c r="WHX119" s="63"/>
      <c r="WHY119" s="63"/>
      <c r="WHZ119" s="63"/>
      <c r="WIA119" s="63"/>
      <c r="WIB119" s="63"/>
      <c r="WIC119" s="63"/>
      <c r="WID119" s="63"/>
      <c r="WIE119" s="63"/>
      <c r="WIF119" s="63"/>
      <c r="WIG119" s="63"/>
      <c r="WIH119" s="63"/>
      <c r="WII119" s="63"/>
      <c r="WIJ119" s="63"/>
      <c r="WIK119" s="63"/>
      <c r="WIL119" s="63"/>
      <c r="WIM119" s="63"/>
      <c r="WIN119" s="63"/>
      <c r="WIO119" s="63"/>
      <c r="WIP119" s="63"/>
      <c r="WIQ119" s="63"/>
      <c r="WIR119" s="63"/>
      <c r="WIS119" s="63"/>
      <c r="WIT119" s="63"/>
      <c r="WIU119" s="63"/>
      <c r="WIV119" s="63"/>
      <c r="WIW119" s="63"/>
      <c r="WIX119" s="63"/>
      <c r="WIY119" s="63"/>
      <c r="WIZ119" s="63"/>
      <c r="WJA119" s="63"/>
      <c r="WJB119" s="63"/>
      <c r="WJC119" s="63"/>
      <c r="WJD119" s="63"/>
      <c r="WJE119" s="63"/>
      <c r="WJF119" s="63"/>
      <c r="WJG119" s="63"/>
      <c r="WJH119" s="63"/>
      <c r="WJI119" s="63"/>
      <c r="WJJ119" s="63"/>
      <c r="WJK119" s="63"/>
      <c r="WJL119" s="63"/>
      <c r="WJM119" s="63"/>
      <c r="WJN119" s="63"/>
      <c r="WJO119" s="63"/>
      <c r="WJP119" s="63"/>
      <c r="WJQ119" s="63"/>
      <c r="WJR119" s="63"/>
      <c r="WJS119" s="63"/>
      <c r="WJT119" s="63"/>
      <c r="WJU119" s="63"/>
      <c r="WJV119" s="63"/>
      <c r="WJW119" s="63"/>
      <c r="WJX119" s="63"/>
      <c r="WJY119" s="63"/>
      <c r="WJZ119" s="63"/>
      <c r="WKA119" s="63"/>
      <c r="WKB119" s="63"/>
      <c r="WKC119" s="63"/>
      <c r="WKD119" s="63"/>
      <c r="WKE119" s="63"/>
      <c r="WKF119" s="63"/>
      <c r="WKG119" s="63"/>
      <c r="WKH119" s="63"/>
      <c r="WKI119" s="63"/>
      <c r="WKJ119" s="63"/>
      <c r="WKK119" s="63"/>
      <c r="WKL119" s="63"/>
      <c r="WKM119" s="63"/>
      <c r="WKN119" s="63"/>
      <c r="WKO119" s="63"/>
      <c r="WKP119" s="63"/>
      <c r="WKQ119" s="63"/>
      <c r="WKR119" s="63"/>
      <c r="WKS119" s="63"/>
      <c r="WKT119" s="63"/>
      <c r="WKU119" s="63"/>
      <c r="WKV119" s="63"/>
      <c r="WKW119" s="63"/>
      <c r="WKX119" s="63"/>
      <c r="WKY119" s="63"/>
      <c r="WKZ119" s="63"/>
      <c r="WLA119" s="63"/>
      <c r="WLB119" s="63"/>
      <c r="WLC119" s="63"/>
      <c r="WLD119" s="63"/>
      <c r="WLE119" s="63"/>
      <c r="WLF119" s="63"/>
      <c r="WLG119" s="63"/>
      <c r="WLH119" s="63"/>
      <c r="WLI119" s="63"/>
      <c r="WLJ119" s="63"/>
      <c r="WLK119" s="63"/>
      <c r="WLL119" s="63"/>
      <c r="WLM119" s="63"/>
      <c r="WLN119" s="63"/>
      <c r="WLO119" s="63"/>
      <c r="WLP119" s="63"/>
      <c r="WLQ119" s="63"/>
      <c r="WLR119" s="63"/>
      <c r="WLS119" s="63"/>
      <c r="WLT119" s="63"/>
      <c r="WLU119" s="63"/>
      <c r="WLV119" s="63"/>
      <c r="WLW119" s="63"/>
      <c r="WLX119" s="63"/>
      <c r="WLY119" s="63"/>
      <c r="WLZ119" s="63"/>
      <c r="WMA119" s="63"/>
      <c r="WMB119" s="63"/>
      <c r="WMC119" s="63"/>
      <c r="WMD119" s="63"/>
      <c r="WME119" s="63"/>
      <c r="WMF119" s="63"/>
      <c r="WMG119" s="63"/>
      <c r="WMH119" s="63"/>
      <c r="WMI119" s="63"/>
      <c r="WMJ119" s="63"/>
      <c r="WMK119" s="63"/>
      <c r="WML119" s="63"/>
      <c r="WMM119" s="63"/>
      <c r="WMN119" s="63"/>
      <c r="WMO119" s="63"/>
      <c r="WMP119" s="63"/>
      <c r="WMQ119" s="63"/>
      <c r="WMR119" s="63"/>
      <c r="WMS119" s="63"/>
      <c r="WMT119" s="63"/>
      <c r="WMU119" s="63"/>
      <c r="WMV119" s="63"/>
      <c r="WMW119" s="63"/>
      <c r="WMX119" s="63"/>
      <c r="WMY119" s="63"/>
      <c r="WMZ119" s="63"/>
      <c r="WNA119" s="63"/>
      <c r="WNB119" s="63"/>
      <c r="WNC119" s="63"/>
      <c r="WND119" s="63"/>
      <c r="WNE119" s="63"/>
      <c r="WNF119" s="63"/>
      <c r="WNG119" s="63"/>
      <c r="WNH119" s="63"/>
      <c r="WNI119" s="63"/>
      <c r="WNJ119" s="63"/>
      <c r="WNK119" s="63"/>
      <c r="WNL119" s="63"/>
      <c r="WNM119" s="63"/>
      <c r="WNN119" s="63"/>
      <c r="WNO119" s="63"/>
      <c r="WNP119" s="63"/>
      <c r="WNQ119" s="63"/>
      <c r="WNR119" s="63"/>
      <c r="WNS119" s="63"/>
      <c r="WNT119" s="63"/>
      <c r="WNU119" s="63"/>
      <c r="WNV119" s="63"/>
      <c r="WNW119" s="63"/>
      <c r="WNX119" s="63"/>
      <c r="WNY119" s="63"/>
      <c r="WNZ119" s="63"/>
      <c r="WOA119" s="63"/>
      <c r="WOB119" s="63"/>
      <c r="WOC119" s="63"/>
      <c r="WOD119" s="63"/>
      <c r="WOE119" s="63"/>
      <c r="WOF119" s="63"/>
      <c r="WOG119" s="63"/>
      <c r="WOH119" s="63"/>
      <c r="WOI119" s="63"/>
      <c r="WOJ119" s="63"/>
      <c r="WOK119" s="63"/>
      <c r="WOL119" s="63"/>
      <c r="WOM119" s="63"/>
      <c r="WON119" s="63"/>
      <c r="WOO119" s="63"/>
      <c r="WOP119" s="63"/>
      <c r="WOQ119" s="63"/>
      <c r="WOR119" s="63"/>
      <c r="WOS119" s="63"/>
      <c r="WOT119" s="63"/>
      <c r="WOU119" s="63"/>
      <c r="WOV119" s="63"/>
      <c r="WOW119" s="63"/>
      <c r="WOX119" s="63"/>
      <c r="WOY119" s="63"/>
      <c r="WOZ119" s="63"/>
      <c r="WPA119" s="63"/>
      <c r="WPB119" s="63"/>
      <c r="WPC119" s="63"/>
      <c r="WPD119" s="63"/>
      <c r="WPE119" s="63"/>
      <c r="WPF119" s="63"/>
      <c r="WPG119" s="63"/>
      <c r="WPH119" s="63"/>
      <c r="WPI119" s="63"/>
      <c r="WPJ119" s="63"/>
      <c r="WPK119" s="63"/>
      <c r="WPL119" s="63"/>
      <c r="WPM119" s="63"/>
      <c r="WPN119" s="63"/>
      <c r="WPO119" s="63"/>
      <c r="WPP119" s="63"/>
      <c r="WPQ119" s="63"/>
      <c r="WPR119" s="63"/>
      <c r="WPS119" s="63"/>
      <c r="WPT119" s="63"/>
      <c r="WPU119" s="63"/>
      <c r="WPV119" s="63"/>
      <c r="WPW119" s="63"/>
      <c r="WPX119" s="63"/>
      <c r="WPY119" s="63"/>
      <c r="WPZ119" s="63"/>
      <c r="WQA119" s="63"/>
      <c r="WQB119" s="63"/>
      <c r="WQC119" s="63"/>
      <c r="WQD119" s="63"/>
      <c r="WQE119" s="63"/>
      <c r="WQF119" s="63"/>
      <c r="WQG119" s="63"/>
      <c r="WQH119" s="63"/>
      <c r="WQI119" s="63"/>
      <c r="WQJ119" s="63"/>
      <c r="WQK119" s="63"/>
      <c r="WQL119" s="63"/>
      <c r="WQM119" s="63"/>
      <c r="WQN119" s="63"/>
      <c r="WQO119" s="63"/>
      <c r="WQP119" s="63"/>
      <c r="WQQ119" s="63"/>
      <c r="WQR119" s="63"/>
      <c r="WQS119" s="63"/>
      <c r="WQT119" s="63"/>
      <c r="WQU119" s="63"/>
      <c r="WQV119" s="63"/>
      <c r="WQW119" s="63"/>
      <c r="WQX119" s="63"/>
      <c r="WQY119" s="63"/>
      <c r="WQZ119" s="63"/>
      <c r="WRA119" s="63"/>
      <c r="WRB119" s="63"/>
      <c r="WRC119" s="63"/>
      <c r="WRD119" s="63"/>
      <c r="WRE119" s="63"/>
      <c r="WRF119" s="63"/>
      <c r="WRG119" s="63"/>
      <c r="WRH119" s="63"/>
      <c r="WRI119" s="63"/>
      <c r="WRJ119" s="63"/>
      <c r="WRK119" s="63"/>
      <c r="WRL119" s="63"/>
      <c r="WRM119" s="63"/>
      <c r="WRN119" s="63"/>
      <c r="WRO119" s="63"/>
      <c r="WRP119" s="63"/>
      <c r="WRQ119" s="63"/>
      <c r="WRR119" s="63"/>
      <c r="WRS119" s="63"/>
      <c r="WRT119" s="63"/>
      <c r="WRU119" s="63"/>
      <c r="WRV119" s="63"/>
      <c r="WRW119" s="63"/>
      <c r="WRX119" s="63"/>
      <c r="WRY119" s="63"/>
      <c r="WRZ119" s="63"/>
      <c r="WSA119" s="63"/>
      <c r="WSB119" s="63"/>
      <c r="WSC119" s="63"/>
      <c r="WSD119" s="63"/>
      <c r="WSE119" s="63"/>
      <c r="WSF119" s="63"/>
      <c r="WSG119" s="63"/>
      <c r="WSH119" s="63"/>
      <c r="WSI119" s="63"/>
      <c r="WSJ119" s="63"/>
      <c r="WSK119" s="63"/>
      <c r="WSL119" s="63"/>
      <c r="WSM119" s="63"/>
      <c r="WSN119" s="63"/>
      <c r="WSO119" s="63"/>
      <c r="WSP119" s="63"/>
      <c r="WSQ119" s="63"/>
      <c r="WSR119" s="63"/>
      <c r="WSS119" s="63"/>
      <c r="WST119" s="63"/>
      <c r="WSU119" s="63"/>
      <c r="WSV119" s="63"/>
      <c r="WSW119" s="63"/>
      <c r="WSX119" s="63"/>
      <c r="WSY119" s="63"/>
      <c r="WSZ119" s="63"/>
      <c r="WTA119" s="63"/>
      <c r="WTB119" s="63"/>
      <c r="WTC119" s="63"/>
      <c r="WTD119" s="63"/>
      <c r="WTE119" s="63"/>
      <c r="WTF119" s="63"/>
      <c r="WTG119" s="63"/>
      <c r="WTH119" s="63"/>
      <c r="WTI119" s="63"/>
      <c r="WTJ119" s="63"/>
      <c r="WTK119" s="63"/>
      <c r="WTL119" s="63"/>
      <c r="WTM119" s="63"/>
      <c r="WTN119" s="63"/>
      <c r="WTO119" s="63"/>
      <c r="WTP119" s="63"/>
      <c r="WTQ119" s="63"/>
      <c r="WTR119" s="63"/>
      <c r="WTS119" s="63"/>
      <c r="WTT119" s="63"/>
      <c r="WTU119" s="63"/>
      <c r="WTV119" s="63"/>
      <c r="WTW119" s="63"/>
      <c r="WTX119" s="63"/>
      <c r="WTY119" s="63"/>
      <c r="WTZ119" s="63"/>
      <c r="WUA119" s="63"/>
      <c r="WUB119" s="63"/>
      <c r="WUC119" s="63"/>
      <c r="WUD119" s="63"/>
      <c r="WUE119" s="63"/>
      <c r="WUF119" s="63"/>
      <c r="WUG119" s="63"/>
      <c r="WUH119" s="63"/>
      <c r="WUI119" s="63"/>
      <c r="WUJ119" s="63"/>
      <c r="WUK119" s="63"/>
      <c r="WUL119" s="63"/>
      <c r="WUM119" s="63"/>
      <c r="WUN119" s="63"/>
      <c r="WUO119" s="63"/>
      <c r="WUP119" s="63"/>
      <c r="WUQ119" s="63"/>
      <c r="WUR119" s="63"/>
      <c r="WUS119" s="63"/>
      <c r="WUT119" s="63"/>
      <c r="WUU119" s="63"/>
      <c r="WUV119" s="63"/>
      <c r="WUW119" s="63"/>
      <c r="WUX119" s="63"/>
      <c r="WUY119" s="63"/>
      <c r="WUZ119" s="63"/>
      <c r="WVA119" s="63"/>
      <c r="WVB119" s="63"/>
      <c r="WVC119" s="63"/>
      <c r="WVD119" s="63"/>
      <c r="WVE119" s="63"/>
      <c r="WVF119" s="63"/>
      <c r="WVG119" s="63"/>
      <c r="WVH119" s="63"/>
      <c r="WVI119" s="63"/>
      <c r="WVJ119" s="63"/>
      <c r="WVK119" s="63"/>
      <c r="WVL119" s="63"/>
      <c r="WVM119" s="63"/>
      <c r="WVN119" s="63"/>
      <c r="WVO119" s="63"/>
      <c r="WVP119" s="63"/>
      <c r="WVQ119" s="63"/>
      <c r="WVR119" s="63"/>
      <c r="WVS119" s="63"/>
      <c r="WVT119" s="63"/>
      <c r="WVU119" s="63"/>
      <c r="WVV119" s="63"/>
      <c r="WVW119" s="63"/>
      <c r="WVX119" s="63"/>
      <c r="WVY119" s="63"/>
      <c r="WVZ119" s="63"/>
      <c r="WWA119" s="63"/>
      <c r="WWB119" s="63"/>
      <c r="WWC119" s="63"/>
      <c r="WWD119" s="63"/>
      <c r="WWE119" s="63"/>
      <c r="WWF119" s="63"/>
      <c r="WWG119" s="63"/>
      <c r="WWH119" s="63"/>
      <c r="WWI119" s="63"/>
      <c r="WWJ119" s="63"/>
      <c r="WWK119" s="63"/>
      <c r="WWL119" s="63"/>
      <c r="WWM119" s="63"/>
      <c r="WWN119" s="63"/>
      <c r="WWO119" s="63"/>
      <c r="WWP119" s="63"/>
      <c r="WWQ119" s="63"/>
      <c r="WWR119" s="63"/>
      <c r="WWS119" s="63"/>
      <c r="WWT119" s="63"/>
      <c r="WWU119" s="63"/>
      <c r="WWV119" s="63"/>
      <c r="WWW119" s="63"/>
      <c r="WWX119" s="63"/>
      <c r="WWY119" s="63"/>
      <c r="WWZ119" s="63"/>
      <c r="WXA119" s="63"/>
      <c r="WXB119" s="63"/>
      <c r="WXC119" s="63"/>
      <c r="WXD119" s="63"/>
      <c r="WXE119" s="63"/>
      <c r="WXF119" s="63"/>
      <c r="WXG119" s="63"/>
      <c r="WXH119" s="63"/>
      <c r="WXI119" s="63"/>
      <c r="WXJ119" s="63"/>
      <c r="WXK119" s="63"/>
      <c r="WXL119" s="63"/>
      <c r="WXM119" s="63"/>
      <c r="WXN119" s="63"/>
      <c r="WXO119" s="63"/>
      <c r="WXP119" s="63"/>
      <c r="WXQ119" s="63"/>
      <c r="WXR119" s="63"/>
      <c r="WXS119" s="63"/>
      <c r="WXT119" s="63"/>
      <c r="WXU119" s="63"/>
      <c r="WXV119" s="63"/>
      <c r="WXW119" s="63"/>
      <c r="WXX119" s="63"/>
      <c r="WXY119" s="63"/>
      <c r="WXZ119" s="63"/>
      <c r="WYA119" s="63"/>
      <c r="WYB119" s="63"/>
      <c r="WYC119" s="63"/>
      <c r="WYD119" s="63"/>
      <c r="WYE119" s="63"/>
      <c r="WYF119" s="63"/>
      <c r="WYG119" s="63"/>
      <c r="WYH119" s="63"/>
      <c r="WYI119" s="63"/>
      <c r="WYJ119" s="63"/>
      <c r="WYK119" s="63"/>
      <c r="WYL119" s="63"/>
      <c r="WYM119" s="63"/>
      <c r="WYN119" s="63"/>
      <c r="WYO119" s="63"/>
      <c r="WYP119" s="63"/>
      <c r="WYQ119" s="63"/>
      <c r="WYR119" s="63"/>
      <c r="WYS119" s="63"/>
      <c r="WYT119" s="63"/>
      <c r="WYU119" s="63"/>
      <c r="WYV119" s="63"/>
      <c r="WYW119" s="63"/>
      <c r="WYX119" s="63"/>
      <c r="WYY119" s="63"/>
      <c r="WYZ119" s="63"/>
      <c r="WZA119" s="63"/>
      <c r="WZB119" s="63"/>
      <c r="WZC119" s="63"/>
      <c r="WZD119" s="63"/>
      <c r="WZE119" s="63"/>
      <c r="WZF119" s="63"/>
      <c r="WZG119" s="63"/>
      <c r="WZH119" s="63"/>
      <c r="WZI119" s="63"/>
      <c r="WZJ119" s="63"/>
      <c r="WZK119" s="63"/>
      <c r="WZL119" s="63"/>
      <c r="WZM119" s="63"/>
      <c r="WZN119" s="63"/>
      <c r="WZO119" s="63"/>
      <c r="WZP119" s="63"/>
      <c r="WZQ119" s="63"/>
      <c r="WZR119" s="63"/>
      <c r="WZS119" s="63"/>
      <c r="WZT119" s="63"/>
      <c r="WZU119" s="63"/>
      <c r="WZV119" s="63"/>
      <c r="WZW119" s="63"/>
      <c r="WZX119" s="63"/>
      <c r="WZY119" s="63"/>
      <c r="WZZ119" s="63"/>
      <c r="XAA119" s="63"/>
      <c r="XAB119" s="63"/>
      <c r="XAC119" s="63"/>
      <c r="XAD119" s="63"/>
      <c r="XAE119" s="63"/>
      <c r="XAF119" s="63"/>
      <c r="XAG119" s="63"/>
      <c r="XAH119" s="63"/>
      <c r="XAI119" s="63"/>
      <c r="XAJ119" s="63"/>
      <c r="XAK119" s="63"/>
      <c r="XAL119" s="63"/>
      <c r="XAM119" s="63"/>
      <c r="XAN119" s="63"/>
      <c r="XAO119" s="63"/>
      <c r="XAP119" s="63"/>
      <c r="XAQ119" s="63"/>
      <c r="XAR119" s="63"/>
      <c r="XAS119" s="63"/>
      <c r="XAT119" s="63"/>
      <c r="XAU119" s="63"/>
      <c r="XAV119" s="63"/>
      <c r="XAW119" s="63"/>
      <c r="XAX119" s="63"/>
      <c r="XAY119" s="63"/>
      <c r="XAZ119" s="63"/>
      <c r="XBA119" s="63"/>
      <c r="XBB119" s="63"/>
      <c r="XBC119" s="63"/>
      <c r="XBD119" s="63"/>
      <c r="XBE119" s="63"/>
      <c r="XBF119" s="63"/>
      <c r="XBG119" s="63"/>
      <c r="XBH119" s="63"/>
      <c r="XBI119" s="63"/>
      <c r="XBJ119" s="63"/>
      <c r="XBK119" s="63"/>
      <c r="XBL119" s="63"/>
      <c r="XBM119" s="63"/>
      <c r="XBN119" s="63"/>
      <c r="XBO119" s="63"/>
      <c r="XBP119" s="63"/>
      <c r="XBQ119" s="63"/>
      <c r="XBR119" s="63"/>
      <c r="XBS119" s="63"/>
      <c r="XBT119" s="63"/>
      <c r="XBU119" s="63"/>
      <c r="XBV119" s="63"/>
      <c r="XBW119" s="63"/>
      <c r="XBX119" s="63"/>
      <c r="XBY119" s="63"/>
      <c r="XBZ119" s="63"/>
      <c r="XCA119" s="63"/>
      <c r="XCB119" s="63"/>
      <c r="XCC119" s="63"/>
      <c r="XCD119" s="63"/>
      <c r="XCE119" s="63"/>
      <c r="XCF119" s="63"/>
      <c r="XCG119" s="63"/>
      <c r="XCH119" s="63"/>
      <c r="XCI119" s="63"/>
      <c r="XCJ119" s="63"/>
      <c r="XCK119" s="63"/>
      <c r="XCL119" s="63"/>
      <c r="XCM119" s="63"/>
      <c r="XCN119" s="63"/>
      <c r="XCO119" s="63"/>
      <c r="XCP119" s="63"/>
      <c r="XCQ119" s="63"/>
      <c r="XCR119" s="63"/>
      <c r="XCS119" s="63"/>
      <c r="XCT119" s="63"/>
      <c r="XCU119" s="63"/>
      <c r="XCV119" s="63"/>
      <c r="XCW119" s="63"/>
      <c r="XCX119" s="63"/>
      <c r="XCY119" s="63"/>
      <c r="XCZ119" s="63"/>
      <c r="XDA119" s="63"/>
      <c r="XDB119" s="63"/>
      <c r="XDC119" s="63"/>
      <c r="XDD119" s="63"/>
      <c r="XDE119" s="63"/>
      <c r="XDF119" s="63"/>
      <c r="XDG119" s="63"/>
      <c r="XDH119" s="63"/>
      <c r="XDI119" s="63"/>
      <c r="XDJ119" s="63"/>
      <c r="XDK119" s="63"/>
      <c r="XDL119" s="63"/>
      <c r="XDM119" s="63"/>
      <c r="XDN119" s="63"/>
      <c r="XDO119" s="63"/>
      <c r="XDP119" s="63"/>
      <c r="XDQ119" s="63"/>
      <c r="XDR119" s="63"/>
      <c r="XDS119" s="63"/>
      <c r="XDT119" s="63"/>
      <c r="XDU119" s="63"/>
      <c r="XDV119" s="63"/>
      <c r="XDW119" s="63"/>
      <c r="XDX119" s="63"/>
      <c r="XDY119" s="63"/>
      <c r="XDZ119" s="63"/>
      <c r="XEA119" s="63"/>
      <c r="XEB119" s="63"/>
      <c r="XEC119" s="63"/>
      <c r="XED119" s="63"/>
      <c r="XEE119" s="63"/>
      <c r="XEF119" s="63"/>
      <c r="XEG119" s="63"/>
      <c r="XEH119" s="63"/>
      <c r="XEI119" s="63"/>
      <c r="XEJ119" s="63"/>
      <c r="XEK119" s="63"/>
      <c r="XEL119" s="63"/>
      <c r="XEM119" s="63"/>
      <c r="XEN119" s="63"/>
      <c r="XEO119" s="63"/>
      <c r="XEP119" s="63"/>
      <c r="XEQ119" s="63"/>
      <c r="XER119" s="63"/>
      <c r="XES119" s="63"/>
      <c r="XET119" s="63"/>
      <c r="XEU119" s="63"/>
      <c r="XEV119" s="63"/>
      <c r="XEW119" s="63"/>
      <c r="XEX119" s="63"/>
      <c r="XEY119" s="63"/>
      <c r="XEZ119" s="63"/>
      <c r="XFA119" s="63"/>
      <c r="XFB119" s="63"/>
    </row>
    <row r="120" spans="2:16382" ht="15" customHeight="1">
      <c r="B120" s="134" t="s">
        <v>121</v>
      </c>
      <c r="C120" s="135" t="s">
        <v>69</v>
      </c>
      <c r="D120" s="63">
        <v>456</v>
      </c>
      <c r="E120" s="63">
        <v>4974</v>
      </c>
      <c r="F120" s="63">
        <v>0</v>
      </c>
      <c r="G120" s="63">
        <f>+F120</f>
        <v>0</v>
      </c>
      <c r="H120" s="63">
        <f t="shared" ref="H120:K120" si="50">+G120</f>
        <v>0</v>
      </c>
      <c r="I120" s="63">
        <f t="shared" si="50"/>
        <v>0</v>
      </c>
      <c r="J120" s="63">
        <f t="shared" si="50"/>
        <v>0</v>
      </c>
      <c r="K120" s="63">
        <f t="shared" si="50"/>
        <v>0</v>
      </c>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3"/>
      <c r="BM120" s="63"/>
      <c r="BN120" s="63"/>
      <c r="BO120" s="63"/>
      <c r="BP120" s="63"/>
      <c r="BQ120" s="63"/>
      <c r="BR120" s="63"/>
      <c r="BS120" s="63"/>
      <c r="BT120" s="63"/>
      <c r="BU120" s="63"/>
      <c r="BV120" s="63"/>
      <c r="BW120" s="63"/>
      <c r="BX120" s="63"/>
      <c r="BY120" s="63"/>
      <c r="BZ120" s="63"/>
      <c r="CA120" s="63"/>
      <c r="CB120" s="63"/>
      <c r="CC120" s="63"/>
      <c r="CD120" s="63"/>
      <c r="CE120" s="63"/>
      <c r="CF120" s="63"/>
      <c r="CG120" s="63"/>
      <c r="CH120" s="63"/>
      <c r="CI120" s="63"/>
      <c r="CJ120" s="63"/>
      <c r="CK120" s="63"/>
      <c r="CL120" s="63"/>
      <c r="CM120" s="63"/>
      <c r="CN120" s="63"/>
      <c r="CO120" s="63"/>
      <c r="CP120" s="63"/>
      <c r="CQ120" s="63"/>
      <c r="CR120" s="63"/>
      <c r="CS120" s="63"/>
      <c r="CT120" s="63"/>
      <c r="CU120" s="63"/>
      <c r="CV120" s="63"/>
      <c r="CW120" s="63"/>
      <c r="CX120" s="63"/>
      <c r="CY120" s="63"/>
      <c r="CZ120" s="63"/>
      <c r="DA120" s="63"/>
      <c r="DB120" s="63"/>
      <c r="DC120" s="63"/>
      <c r="DD120" s="63"/>
      <c r="DE120" s="63"/>
      <c r="DF120" s="63"/>
      <c r="DG120" s="63"/>
      <c r="DH120" s="63"/>
      <c r="DI120" s="63"/>
      <c r="DJ120" s="63"/>
      <c r="DK120" s="63"/>
      <c r="DL120" s="63"/>
      <c r="DM120" s="63"/>
      <c r="DN120" s="63"/>
      <c r="DO120" s="63"/>
      <c r="DP120" s="63"/>
      <c r="DQ120" s="63"/>
      <c r="DR120" s="63"/>
      <c r="DS120" s="63"/>
      <c r="DT120" s="63"/>
      <c r="DU120" s="63"/>
      <c r="DV120" s="63"/>
      <c r="DW120" s="63"/>
      <c r="DX120" s="63"/>
      <c r="DY120" s="63"/>
      <c r="DZ120" s="63"/>
      <c r="EA120" s="63"/>
      <c r="EB120" s="63"/>
      <c r="EC120" s="63"/>
      <c r="ED120" s="63"/>
      <c r="EE120" s="63"/>
      <c r="EF120" s="63"/>
      <c r="EG120" s="63"/>
      <c r="EH120" s="63"/>
      <c r="EI120" s="63"/>
      <c r="EJ120" s="63"/>
      <c r="EK120" s="63"/>
      <c r="EL120" s="63"/>
      <c r="EM120" s="63"/>
      <c r="EN120" s="63"/>
      <c r="EO120" s="63"/>
      <c r="EP120" s="63"/>
      <c r="EQ120" s="63"/>
      <c r="ER120" s="63"/>
      <c r="ES120" s="63"/>
      <c r="ET120" s="63"/>
      <c r="EU120" s="63"/>
      <c r="EV120" s="63"/>
      <c r="EW120" s="63"/>
      <c r="EX120" s="63"/>
      <c r="EY120" s="63"/>
      <c r="EZ120" s="63"/>
      <c r="FA120" s="63"/>
      <c r="FB120" s="63"/>
      <c r="FC120" s="63"/>
      <c r="FD120" s="63"/>
      <c r="FE120" s="63"/>
      <c r="FF120" s="63"/>
      <c r="FG120" s="63"/>
      <c r="FH120" s="63"/>
      <c r="FI120" s="63"/>
      <c r="FJ120" s="63"/>
      <c r="FK120" s="63"/>
      <c r="FL120" s="63"/>
      <c r="FM120" s="63"/>
      <c r="FN120" s="63"/>
      <c r="FO120" s="63"/>
      <c r="FP120" s="63"/>
      <c r="FQ120" s="63"/>
      <c r="FR120" s="63"/>
      <c r="FS120" s="63"/>
      <c r="FT120" s="63"/>
      <c r="FU120" s="63"/>
      <c r="FV120" s="63"/>
      <c r="FW120" s="63"/>
      <c r="FX120" s="63"/>
      <c r="FY120" s="63"/>
      <c r="FZ120" s="63"/>
      <c r="GA120" s="63"/>
      <c r="GB120" s="63"/>
      <c r="GC120" s="63"/>
      <c r="GD120" s="63"/>
      <c r="GE120" s="63"/>
      <c r="GF120" s="63"/>
      <c r="GG120" s="63"/>
      <c r="GH120" s="63"/>
      <c r="GI120" s="63"/>
      <c r="GJ120" s="63"/>
      <c r="GK120" s="63"/>
      <c r="GL120" s="63"/>
      <c r="GM120" s="63"/>
      <c r="GN120" s="63"/>
      <c r="GO120" s="63"/>
      <c r="GP120" s="63"/>
      <c r="GQ120" s="63"/>
      <c r="GR120" s="63"/>
      <c r="GS120" s="63"/>
      <c r="GT120" s="63"/>
      <c r="GU120" s="63"/>
      <c r="GV120" s="63"/>
      <c r="GW120" s="63"/>
      <c r="GX120" s="63"/>
      <c r="GY120" s="63"/>
      <c r="GZ120" s="63"/>
      <c r="HA120" s="63"/>
      <c r="HB120" s="63"/>
      <c r="HC120" s="63"/>
      <c r="HD120" s="63"/>
      <c r="HE120" s="63"/>
      <c r="HF120" s="63"/>
      <c r="HG120" s="63"/>
      <c r="HH120" s="63"/>
      <c r="HI120" s="63"/>
      <c r="HJ120" s="63"/>
      <c r="HK120" s="63"/>
      <c r="HL120" s="63"/>
      <c r="HM120" s="63"/>
      <c r="HN120" s="63"/>
      <c r="HO120" s="63"/>
      <c r="HP120" s="63"/>
      <c r="HQ120" s="63"/>
      <c r="HR120" s="63"/>
      <c r="HS120" s="63"/>
      <c r="HT120" s="63"/>
      <c r="HU120" s="63"/>
      <c r="HV120" s="63"/>
      <c r="HW120" s="63"/>
      <c r="HX120" s="63"/>
      <c r="HY120" s="63"/>
      <c r="HZ120" s="63"/>
      <c r="IA120" s="63"/>
      <c r="IB120" s="63"/>
      <c r="IC120" s="63"/>
      <c r="ID120" s="63"/>
      <c r="IE120" s="63"/>
      <c r="IF120" s="63"/>
      <c r="IG120" s="63"/>
      <c r="IH120" s="63"/>
      <c r="II120" s="63"/>
      <c r="IJ120" s="63"/>
      <c r="IK120" s="63"/>
      <c r="IL120" s="63"/>
      <c r="IM120" s="63"/>
      <c r="IN120" s="63"/>
      <c r="IO120" s="63"/>
      <c r="IP120" s="63"/>
      <c r="IQ120" s="63"/>
      <c r="IR120" s="63"/>
      <c r="IS120" s="63"/>
      <c r="IT120" s="63"/>
      <c r="IU120" s="63"/>
      <c r="IV120" s="63"/>
      <c r="IW120" s="63"/>
      <c r="IX120" s="63"/>
      <c r="IY120" s="63"/>
      <c r="IZ120" s="63"/>
      <c r="JA120" s="63"/>
      <c r="JB120" s="63"/>
      <c r="JC120" s="63"/>
      <c r="JD120" s="63"/>
      <c r="JE120" s="63"/>
      <c r="JF120" s="63"/>
      <c r="JG120" s="63"/>
      <c r="JH120" s="63"/>
      <c r="JI120" s="63"/>
      <c r="JJ120" s="63"/>
      <c r="JK120" s="63"/>
      <c r="JL120" s="63"/>
      <c r="JM120" s="63"/>
      <c r="JN120" s="63"/>
      <c r="JO120" s="63"/>
      <c r="JP120" s="63"/>
      <c r="JQ120" s="63"/>
      <c r="JR120" s="63"/>
      <c r="JS120" s="63"/>
      <c r="JT120" s="63"/>
      <c r="JU120" s="63"/>
      <c r="JV120" s="63"/>
      <c r="JW120" s="63"/>
      <c r="JX120" s="63"/>
      <c r="JY120" s="63"/>
      <c r="JZ120" s="63"/>
      <c r="KA120" s="63"/>
      <c r="KB120" s="63"/>
      <c r="KC120" s="63"/>
      <c r="KD120" s="63"/>
      <c r="KE120" s="63"/>
      <c r="KF120" s="63"/>
      <c r="KG120" s="63"/>
      <c r="KH120" s="63"/>
      <c r="KI120" s="63"/>
      <c r="KJ120" s="63"/>
      <c r="KK120" s="63"/>
      <c r="KL120" s="63"/>
      <c r="KM120" s="63"/>
      <c r="KN120" s="63"/>
      <c r="KO120" s="63"/>
      <c r="KP120" s="63"/>
      <c r="KQ120" s="63"/>
      <c r="KR120" s="63"/>
      <c r="KS120" s="63"/>
      <c r="KT120" s="63"/>
      <c r="KU120" s="63"/>
      <c r="KV120" s="63"/>
      <c r="KW120" s="63"/>
      <c r="KX120" s="63"/>
      <c r="KY120" s="63"/>
      <c r="KZ120" s="63"/>
      <c r="LA120" s="63"/>
      <c r="LB120" s="63"/>
      <c r="LC120" s="63"/>
      <c r="LD120" s="63"/>
      <c r="LE120" s="63"/>
      <c r="LF120" s="63"/>
      <c r="LG120" s="63"/>
      <c r="LH120" s="63"/>
      <c r="LI120" s="63"/>
      <c r="LJ120" s="63"/>
      <c r="LK120" s="63"/>
      <c r="LL120" s="63"/>
      <c r="LM120" s="63"/>
      <c r="LN120" s="63"/>
      <c r="LO120" s="63"/>
      <c r="LP120" s="63"/>
      <c r="LQ120" s="63"/>
      <c r="LR120" s="63"/>
      <c r="LS120" s="63"/>
      <c r="LT120" s="63"/>
      <c r="LU120" s="63"/>
      <c r="LV120" s="63"/>
      <c r="LW120" s="63"/>
      <c r="LX120" s="63"/>
      <c r="LY120" s="63"/>
      <c r="LZ120" s="63"/>
      <c r="MA120" s="63"/>
      <c r="MB120" s="63"/>
      <c r="MC120" s="63"/>
      <c r="MD120" s="63"/>
      <c r="ME120" s="63"/>
      <c r="MF120" s="63"/>
      <c r="MG120" s="63"/>
      <c r="MH120" s="63"/>
      <c r="MI120" s="63"/>
      <c r="MJ120" s="63"/>
      <c r="MK120" s="63"/>
      <c r="ML120" s="63"/>
      <c r="MM120" s="63"/>
      <c r="MN120" s="63"/>
      <c r="MO120" s="63"/>
      <c r="MP120" s="63"/>
      <c r="MQ120" s="63"/>
      <c r="MR120" s="63"/>
      <c r="MS120" s="63"/>
      <c r="MT120" s="63"/>
      <c r="MU120" s="63"/>
      <c r="MV120" s="63"/>
      <c r="MW120" s="63"/>
      <c r="MX120" s="63"/>
      <c r="MY120" s="63"/>
      <c r="MZ120" s="63"/>
      <c r="NA120" s="63"/>
      <c r="NB120" s="63"/>
      <c r="NC120" s="63"/>
      <c r="ND120" s="63"/>
      <c r="NE120" s="63"/>
      <c r="NF120" s="63"/>
      <c r="NG120" s="63"/>
      <c r="NH120" s="63"/>
      <c r="NI120" s="63"/>
      <c r="NJ120" s="63"/>
      <c r="NK120" s="63"/>
      <c r="NL120" s="63"/>
      <c r="NM120" s="63"/>
      <c r="NN120" s="63"/>
      <c r="NO120" s="63"/>
      <c r="NP120" s="63"/>
      <c r="NQ120" s="63"/>
      <c r="NR120" s="63"/>
      <c r="NS120" s="63"/>
      <c r="NT120" s="63"/>
      <c r="NU120" s="63"/>
      <c r="NV120" s="63"/>
      <c r="NW120" s="63"/>
      <c r="NX120" s="63"/>
      <c r="NY120" s="63"/>
      <c r="NZ120" s="63"/>
      <c r="OA120" s="63"/>
      <c r="OB120" s="63"/>
      <c r="OC120" s="63"/>
      <c r="OD120" s="63"/>
      <c r="OE120" s="63"/>
      <c r="OF120" s="63"/>
      <c r="OG120" s="63"/>
      <c r="OH120" s="63"/>
      <c r="OI120" s="63"/>
      <c r="OJ120" s="63"/>
      <c r="OK120" s="63"/>
      <c r="OL120" s="63"/>
      <c r="OM120" s="63"/>
      <c r="ON120" s="63"/>
      <c r="OO120" s="63"/>
      <c r="OP120" s="63"/>
      <c r="OQ120" s="63"/>
      <c r="OR120" s="63"/>
      <c r="OS120" s="63"/>
      <c r="OT120" s="63"/>
      <c r="OU120" s="63"/>
      <c r="OV120" s="63"/>
      <c r="OW120" s="63"/>
      <c r="OX120" s="63"/>
      <c r="OY120" s="63"/>
      <c r="OZ120" s="63"/>
      <c r="PA120" s="63"/>
      <c r="PB120" s="63"/>
      <c r="PC120" s="63"/>
      <c r="PD120" s="63"/>
      <c r="PE120" s="63"/>
      <c r="PF120" s="63"/>
      <c r="PG120" s="63"/>
      <c r="PH120" s="63"/>
      <c r="PI120" s="63"/>
      <c r="PJ120" s="63"/>
      <c r="PK120" s="63"/>
      <c r="PL120" s="63"/>
      <c r="PM120" s="63"/>
      <c r="PN120" s="63"/>
      <c r="PO120" s="63"/>
      <c r="PP120" s="63"/>
      <c r="PQ120" s="63"/>
      <c r="PR120" s="63"/>
      <c r="PS120" s="63"/>
      <c r="PT120" s="63"/>
      <c r="PU120" s="63"/>
      <c r="PV120" s="63"/>
      <c r="PW120" s="63"/>
      <c r="PX120" s="63"/>
      <c r="PY120" s="63"/>
      <c r="PZ120" s="63"/>
      <c r="QA120" s="63"/>
      <c r="QB120" s="63"/>
      <c r="QC120" s="63"/>
      <c r="QD120" s="63"/>
      <c r="QE120" s="63"/>
      <c r="QF120" s="63"/>
      <c r="QG120" s="63"/>
      <c r="QH120" s="63"/>
      <c r="QI120" s="63"/>
      <c r="QJ120" s="63"/>
      <c r="QK120" s="63"/>
      <c r="QL120" s="63"/>
      <c r="QM120" s="63"/>
      <c r="QN120" s="63"/>
      <c r="QO120" s="63"/>
      <c r="QP120" s="63"/>
      <c r="QQ120" s="63"/>
      <c r="QR120" s="63"/>
      <c r="QS120" s="63"/>
      <c r="QT120" s="63"/>
      <c r="QU120" s="63"/>
      <c r="QV120" s="63"/>
      <c r="QW120" s="63"/>
      <c r="QX120" s="63"/>
      <c r="QY120" s="63"/>
      <c r="QZ120" s="63"/>
      <c r="RA120" s="63"/>
      <c r="RB120" s="63"/>
      <c r="RC120" s="63"/>
      <c r="RD120" s="63"/>
      <c r="RE120" s="63"/>
      <c r="RF120" s="63"/>
      <c r="RG120" s="63"/>
      <c r="RH120" s="63"/>
      <c r="RI120" s="63"/>
      <c r="RJ120" s="63"/>
      <c r="RK120" s="63"/>
      <c r="RL120" s="63"/>
      <c r="RM120" s="63"/>
      <c r="RN120" s="63"/>
      <c r="RO120" s="63"/>
      <c r="RP120" s="63"/>
      <c r="RQ120" s="63"/>
      <c r="RR120" s="63"/>
      <c r="RS120" s="63"/>
      <c r="RT120" s="63"/>
      <c r="RU120" s="63"/>
      <c r="RV120" s="63"/>
      <c r="RW120" s="63"/>
      <c r="RX120" s="63"/>
      <c r="RY120" s="63"/>
      <c r="RZ120" s="63"/>
      <c r="SA120" s="63"/>
      <c r="SB120" s="63"/>
      <c r="SC120" s="63"/>
      <c r="SD120" s="63"/>
      <c r="SE120" s="63"/>
      <c r="SF120" s="63"/>
      <c r="SG120" s="63"/>
      <c r="SH120" s="63"/>
      <c r="SI120" s="63"/>
      <c r="SJ120" s="63"/>
      <c r="SK120" s="63"/>
      <c r="SL120" s="63"/>
      <c r="SM120" s="63"/>
      <c r="SN120" s="63"/>
      <c r="SO120" s="63"/>
      <c r="SP120" s="63"/>
      <c r="SQ120" s="63"/>
      <c r="SR120" s="63"/>
      <c r="SS120" s="63"/>
      <c r="ST120" s="63"/>
      <c r="SU120" s="63"/>
      <c r="SV120" s="63"/>
      <c r="SW120" s="63"/>
      <c r="SX120" s="63"/>
      <c r="SY120" s="63"/>
      <c r="SZ120" s="63"/>
      <c r="TA120" s="63"/>
      <c r="TB120" s="63"/>
      <c r="TC120" s="63"/>
      <c r="TD120" s="63"/>
      <c r="TE120" s="63"/>
      <c r="TF120" s="63"/>
      <c r="TG120" s="63"/>
      <c r="TH120" s="63"/>
      <c r="TI120" s="63"/>
      <c r="TJ120" s="63"/>
      <c r="TK120" s="63"/>
      <c r="TL120" s="63"/>
      <c r="TM120" s="63"/>
      <c r="TN120" s="63"/>
      <c r="TO120" s="63"/>
      <c r="TP120" s="63"/>
      <c r="TQ120" s="63"/>
      <c r="TR120" s="63"/>
      <c r="TS120" s="63"/>
      <c r="TT120" s="63"/>
      <c r="TU120" s="63"/>
      <c r="TV120" s="63"/>
      <c r="TW120" s="63"/>
      <c r="TX120" s="63"/>
      <c r="TY120" s="63"/>
      <c r="TZ120" s="63"/>
      <c r="UA120" s="63"/>
      <c r="UB120" s="63"/>
      <c r="UC120" s="63"/>
      <c r="UD120" s="63"/>
      <c r="UE120" s="63"/>
      <c r="UF120" s="63"/>
      <c r="UG120" s="63"/>
      <c r="UH120" s="63"/>
      <c r="UI120" s="63"/>
      <c r="UJ120" s="63"/>
      <c r="UK120" s="63"/>
      <c r="UL120" s="63"/>
      <c r="UM120" s="63"/>
      <c r="UN120" s="63"/>
      <c r="UO120" s="63"/>
      <c r="UP120" s="63"/>
      <c r="UQ120" s="63"/>
      <c r="UR120" s="63"/>
      <c r="US120" s="63"/>
      <c r="UT120" s="63"/>
      <c r="UU120" s="63"/>
      <c r="UV120" s="63"/>
      <c r="UW120" s="63"/>
      <c r="UX120" s="63"/>
      <c r="UY120" s="63"/>
      <c r="UZ120" s="63"/>
      <c r="VA120" s="63"/>
      <c r="VB120" s="63"/>
      <c r="VC120" s="63"/>
      <c r="VD120" s="63"/>
      <c r="VE120" s="63"/>
      <c r="VF120" s="63"/>
      <c r="VG120" s="63"/>
      <c r="VH120" s="63"/>
      <c r="VI120" s="63"/>
      <c r="VJ120" s="63"/>
      <c r="VK120" s="63"/>
      <c r="VL120" s="63"/>
      <c r="VM120" s="63"/>
      <c r="VN120" s="63"/>
      <c r="VO120" s="63"/>
      <c r="VP120" s="63"/>
      <c r="VQ120" s="63"/>
      <c r="VR120" s="63"/>
      <c r="VS120" s="63"/>
      <c r="VT120" s="63"/>
      <c r="VU120" s="63"/>
      <c r="VV120" s="63"/>
      <c r="VW120" s="63"/>
      <c r="VX120" s="63"/>
      <c r="VY120" s="63"/>
      <c r="VZ120" s="63"/>
      <c r="WA120" s="63"/>
      <c r="WB120" s="63"/>
      <c r="WC120" s="63"/>
      <c r="WD120" s="63"/>
      <c r="WE120" s="63"/>
      <c r="WF120" s="63"/>
      <c r="WG120" s="63"/>
      <c r="WH120" s="63"/>
      <c r="WI120" s="63"/>
      <c r="WJ120" s="63"/>
      <c r="WK120" s="63"/>
      <c r="WL120" s="63"/>
      <c r="WM120" s="63"/>
      <c r="WN120" s="63"/>
      <c r="WO120" s="63"/>
      <c r="WP120" s="63"/>
      <c r="WQ120" s="63"/>
      <c r="WR120" s="63"/>
      <c r="WS120" s="63"/>
      <c r="WT120" s="63"/>
      <c r="WU120" s="63"/>
      <c r="WV120" s="63"/>
      <c r="WW120" s="63"/>
      <c r="WX120" s="63"/>
      <c r="WY120" s="63"/>
      <c r="WZ120" s="63"/>
      <c r="XA120" s="63"/>
      <c r="XB120" s="63"/>
      <c r="XC120" s="63"/>
      <c r="XD120" s="63"/>
      <c r="XE120" s="63"/>
      <c r="XF120" s="63"/>
      <c r="XG120" s="63"/>
      <c r="XH120" s="63"/>
      <c r="XI120" s="63"/>
      <c r="XJ120" s="63"/>
      <c r="XK120" s="63"/>
      <c r="XL120" s="63"/>
      <c r="XM120" s="63"/>
      <c r="XN120" s="63"/>
      <c r="XO120" s="63"/>
      <c r="XP120" s="63"/>
      <c r="XQ120" s="63"/>
      <c r="XR120" s="63"/>
      <c r="XS120" s="63"/>
      <c r="XT120" s="63"/>
      <c r="XU120" s="63"/>
      <c r="XV120" s="63"/>
      <c r="XW120" s="63"/>
      <c r="XX120" s="63"/>
      <c r="XY120" s="63"/>
      <c r="XZ120" s="63"/>
      <c r="YA120" s="63"/>
      <c r="YB120" s="63"/>
      <c r="YC120" s="63"/>
      <c r="YD120" s="63"/>
      <c r="YE120" s="63"/>
      <c r="YF120" s="63"/>
      <c r="YG120" s="63"/>
      <c r="YH120" s="63"/>
      <c r="YI120" s="63"/>
      <c r="YJ120" s="63"/>
      <c r="YK120" s="63"/>
      <c r="YL120" s="63"/>
      <c r="YM120" s="63"/>
      <c r="YN120" s="63"/>
      <c r="YO120" s="63"/>
      <c r="YP120" s="63"/>
      <c r="YQ120" s="63"/>
      <c r="YR120" s="63"/>
      <c r="YS120" s="63"/>
      <c r="YT120" s="63"/>
      <c r="YU120" s="63"/>
      <c r="YV120" s="63"/>
      <c r="YW120" s="63"/>
      <c r="YX120" s="63"/>
      <c r="YY120" s="63"/>
      <c r="YZ120" s="63"/>
      <c r="ZA120" s="63"/>
      <c r="ZB120" s="63"/>
      <c r="ZC120" s="63"/>
      <c r="ZD120" s="63"/>
      <c r="ZE120" s="63"/>
      <c r="ZF120" s="63"/>
      <c r="ZG120" s="63"/>
      <c r="ZH120" s="63"/>
      <c r="ZI120" s="63"/>
      <c r="ZJ120" s="63"/>
      <c r="ZK120" s="63"/>
      <c r="ZL120" s="63"/>
      <c r="ZM120" s="63"/>
      <c r="ZN120" s="63"/>
      <c r="ZO120" s="63"/>
      <c r="ZP120" s="63"/>
      <c r="ZQ120" s="63"/>
      <c r="ZR120" s="63"/>
      <c r="ZS120" s="63"/>
      <c r="ZT120" s="63"/>
      <c r="ZU120" s="63"/>
      <c r="ZV120" s="63"/>
      <c r="ZW120" s="63"/>
      <c r="ZX120" s="63"/>
      <c r="ZY120" s="63"/>
      <c r="ZZ120" s="63"/>
      <c r="AAA120" s="63"/>
      <c r="AAB120" s="63"/>
      <c r="AAC120" s="63"/>
      <c r="AAD120" s="63"/>
      <c r="AAE120" s="63"/>
      <c r="AAF120" s="63"/>
      <c r="AAG120" s="63"/>
      <c r="AAH120" s="63"/>
      <c r="AAI120" s="63"/>
      <c r="AAJ120" s="63"/>
      <c r="AAK120" s="63"/>
      <c r="AAL120" s="63"/>
      <c r="AAM120" s="63"/>
      <c r="AAN120" s="63"/>
      <c r="AAO120" s="63"/>
      <c r="AAP120" s="63"/>
      <c r="AAQ120" s="63"/>
      <c r="AAR120" s="63"/>
      <c r="AAS120" s="63"/>
      <c r="AAT120" s="63"/>
      <c r="AAU120" s="63"/>
      <c r="AAV120" s="63"/>
      <c r="AAW120" s="63"/>
      <c r="AAX120" s="63"/>
      <c r="AAY120" s="63"/>
      <c r="AAZ120" s="63"/>
      <c r="ABA120" s="63"/>
      <c r="ABB120" s="63"/>
      <c r="ABC120" s="63"/>
      <c r="ABD120" s="63"/>
      <c r="ABE120" s="63"/>
      <c r="ABF120" s="63"/>
      <c r="ABG120" s="63"/>
      <c r="ABH120" s="63"/>
      <c r="ABI120" s="63"/>
      <c r="ABJ120" s="63"/>
      <c r="ABK120" s="63"/>
      <c r="ABL120" s="63"/>
      <c r="ABM120" s="63"/>
      <c r="ABN120" s="63"/>
      <c r="ABO120" s="63"/>
      <c r="ABP120" s="63"/>
      <c r="ABQ120" s="63"/>
      <c r="ABR120" s="63"/>
      <c r="ABS120" s="63"/>
      <c r="ABT120" s="63"/>
      <c r="ABU120" s="63"/>
      <c r="ABV120" s="63"/>
      <c r="ABW120" s="63"/>
      <c r="ABX120" s="63"/>
      <c r="ABY120" s="63"/>
      <c r="ABZ120" s="63"/>
      <c r="ACA120" s="63"/>
      <c r="ACB120" s="63"/>
      <c r="ACC120" s="63"/>
      <c r="ACD120" s="63"/>
      <c r="ACE120" s="63"/>
      <c r="ACF120" s="63"/>
      <c r="ACG120" s="63"/>
      <c r="ACH120" s="63"/>
      <c r="ACI120" s="63"/>
      <c r="ACJ120" s="63"/>
      <c r="ACK120" s="63"/>
      <c r="ACL120" s="63"/>
      <c r="ACM120" s="63"/>
      <c r="ACN120" s="63"/>
      <c r="ACO120" s="63"/>
      <c r="ACP120" s="63"/>
      <c r="ACQ120" s="63"/>
      <c r="ACR120" s="63"/>
      <c r="ACS120" s="63"/>
      <c r="ACT120" s="63"/>
      <c r="ACU120" s="63"/>
      <c r="ACV120" s="63"/>
      <c r="ACW120" s="63"/>
      <c r="ACX120" s="63"/>
      <c r="ACY120" s="63"/>
      <c r="ACZ120" s="63"/>
      <c r="ADA120" s="63"/>
      <c r="ADB120" s="63"/>
      <c r="ADC120" s="63"/>
      <c r="ADD120" s="63"/>
      <c r="ADE120" s="63"/>
      <c r="ADF120" s="63"/>
      <c r="ADG120" s="63"/>
      <c r="ADH120" s="63"/>
      <c r="ADI120" s="63"/>
      <c r="ADJ120" s="63"/>
      <c r="ADK120" s="63"/>
      <c r="ADL120" s="63"/>
      <c r="ADM120" s="63"/>
      <c r="ADN120" s="63"/>
      <c r="ADO120" s="63"/>
      <c r="ADP120" s="63"/>
      <c r="ADQ120" s="63"/>
      <c r="ADR120" s="63"/>
      <c r="ADS120" s="63"/>
      <c r="ADT120" s="63"/>
      <c r="ADU120" s="63"/>
      <c r="ADV120" s="63"/>
      <c r="ADW120" s="63"/>
      <c r="ADX120" s="63"/>
      <c r="ADY120" s="63"/>
      <c r="ADZ120" s="63"/>
      <c r="AEA120" s="63"/>
      <c r="AEB120" s="63"/>
      <c r="AEC120" s="63"/>
      <c r="AED120" s="63"/>
      <c r="AEE120" s="63"/>
      <c r="AEF120" s="63"/>
      <c r="AEG120" s="63"/>
      <c r="AEH120" s="63"/>
      <c r="AEI120" s="63"/>
      <c r="AEJ120" s="63"/>
      <c r="AEK120" s="63"/>
      <c r="AEL120" s="63"/>
      <c r="AEM120" s="63"/>
      <c r="AEN120" s="63"/>
      <c r="AEO120" s="63"/>
      <c r="AEP120" s="63"/>
      <c r="AEQ120" s="63"/>
      <c r="AER120" s="63"/>
      <c r="AES120" s="63"/>
      <c r="AET120" s="63"/>
      <c r="AEU120" s="63"/>
      <c r="AEV120" s="63"/>
      <c r="AEW120" s="63"/>
      <c r="AEX120" s="63"/>
      <c r="AEY120" s="63"/>
      <c r="AEZ120" s="63"/>
      <c r="AFA120" s="63"/>
      <c r="AFB120" s="63"/>
      <c r="AFC120" s="63"/>
      <c r="AFD120" s="63"/>
      <c r="AFE120" s="63"/>
      <c r="AFF120" s="63"/>
      <c r="AFG120" s="63"/>
      <c r="AFH120" s="63"/>
      <c r="AFI120" s="63"/>
      <c r="AFJ120" s="63"/>
      <c r="AFK120" s="63"/>
      <c r="AFL120" s="63"/>
      <c r="AFM120" s="63"/>
      <c r="AFN120" s="63"/>
      <c r="AFO120" s="63"/>
      <c r="AFP120" s="63"/>
      <c r="AFQ120" s="63"/>
      <c r="AFR120" s="63"/>
      <c r="AFS120" s="63"/>
      <c r="AFT120" s="63"/>
      <c r="AFU120" s="63"/>
      <c r="AFV120" s="63"/>
      <c r="AFW120" s="63"/>
      <c r="AFX120" s="63"/>
      <c r="AFY120" s="63"/>
      <c r="AFZ120" s="63"/>
      <c r="AGA120" s="63"/>
      <c r="AGB120" s="63"/>
      <c r="AGC120" s="63"/>
      <c r="AGD120" s="63"/>
      <c r="AGE120" s="63"/>
      <c r="AGF120" s="63"/>
      <c r="AGG120" s="63"/>
      <c r="AGH120" s="63"/>
      <c r="AGI120" s="63"/>
      <c r="AGJ120" s="63"/>
      <c r="AGK120" s="63"/>
      <c r="AGL120" s="63"/>
      <c r="AGM120" s="63"/>
      <c r="AGN120" s="63"/>
      <c r="AGO120" s="63"/>
      <c r="AGP120" s="63"/>
      <c r="AGQ120" s="63"/>
      <c r="AGR120" s="63"/>
      <c r="AGS120" s="63"/>
      <c r="AGT120" s="63"/>
      <c r="AGU120" s="63"/>
      <c r="AGV120" s="63"/>
      <c r="AGW120" s="63"/>
      <c r="AGX120" s="63"/>
      <c r="AGY120" s="63"/>
      <c r="AGZ120" s="63"/>
      <c r="AHA120" s="63"/>
      <c r="AHB120" s="63"/>
      <c r="AHC120" s="63"/>
      <c r="AHD120" s="63"/>
      <c r="AHE120" s="63"/>
      <c r="AHF120" s="63"/>
      <c r="AHG120" s="63"/>
      <c r="AHH120" s="63"/>
      <c r="AHI120" s="63"/>
      <c r="AHJ120" s="63"/>
      <c r="AHK120" s="63"/>
      <c r="AHL120" s="63"/>
      <c r="AHM120" s="63"/>
      <c r="AHN120" s="63"/>
      <c r="AHO120" s="63"/>
      <c r="AHP120" s="63"/>
      <c r="AHQ120" s="63"/>
      <c r="AHR120" s="63"/>
      <c r="AHS120" s="63"/>
      <c r="AHT120" s="63"/>
      <c r="AHU120" s="63"/>
      <c r="AHV120" s="63"/>
      <c r="AHW120" s="63"/>
      <c r="AHX120" s="63"/>
      <c r="AHY120" s="63"/>
      <c r="AHZ120" s="63"/>
      <c r="AIA120" s="63"/>
      <c r="AIB120" s="63"/>
      <c r="AIC120" s="63"/>
      <c r="AID120" s="63"/>
      <c r="AIE120" s="63"/>
      <c r="AIF120" s="63"/>
      <c r="AIG120" s="63"/>
      <c r="AIH120" s="63"/>
      <c r="AII120" s="63"/>
      <c r="AIJ120" s="63"/>
      <c r="AIK120" s="63"/>
      <c r="AIL120" s="63"/>
      <c r="AIM120" s="63"/>
      <c r="AIN120" s="63"/>
      <c r="AIO120" s="63"/>
      <c r="AIP120" s="63"/>
      <c r="AIQ120" s="63"/>
      <c r="AIR120" s="63"/>
      <c r="AIS120" s="63"/>
      <c r="AIT120" s="63"/>
      <c r="AIU120" s="63"/>
      <c r="AIV120" s="63"/>
      <c r="AIW120" s="63"/>
      <c r="AIX120" s="63"/>
      <c r="AIY120" s="63"/>
      <c r="AIZ120" s="63"/>
      <c r="AJA120" s="63"/>
      <c r="AJB120" s="63"/>
      <c r="AJC120" s="63"/>
      <c r="AJD120" s="63"/>
      <c r="AJE120" s="63"/>
      <c r="AJF120" s="63"/>
      <c r="AJG120" s="63"/>
      <c r="AJH120" s="63"/>
      <c r="AJI120" s="63"/>
      <c r="AJJ120" s="63"/>
      <c r="AJK120" s="63"/>
      <c r="AJL120" s="63"/>
      <c r="AJM120" s="63"/>
      <c r="AJN120" s="63"/>
      <c r="AJO120" s="63"/>
      <c r="AJP120" s="63"/>
      <c r="AJQ120" s="63"/>
      <c r="AJR120" s="63"/>
      <c r="AJS120" s="63"/>
      <c r="AJT120" s="63"/>
      <c r="AJU120" s="63"/>
      <c r="AJV120" s="63"/>
      <c r="AJW120" s="63"/>
      <c r="AJX120" s="63"/>
      <c r="AJY120" s="63"/>
      <c r="AJZ120" s="63"/>
      <c r="AKA120" s="63"/>
      <c r="AKB120" s="63"/>
      <c r="AKC120" s="63"/>
      <c r="AKD120" s="63"/>
      <c r="AKE120" s="63"/>
      <c r="AKF120" s="63"/>
      <c r="AKG120" s="63"/>
      <c r="AKH120" s="63"/>
      <c r="AKI120" s="63"/>
      <c r="AKJ120" s="63"/>
      <c r="AKK120" s="63"/>
      <c r="AKL120" s="63"/>
      <c r="AKM120" s="63"/>
      <c r="AKN120" s="63"/>
      <c r="AKO120" s="63"/>
      <c r="AKP120" s="63"/>
      <c r="AKQ120" s="63"/>
      <c r="AKR120" s="63"/>
      <c r="AKS120" s="63"/>
      <c r="AKT120" s="63"/>
      <c r="AKU120" s="63"/>
      <c r="AKV120" s="63"/>
      <c r="AKW120" s="63"/>
      <c r="AKX120" s="63"/>
      <c r="AKY120" s="63"/>
      <c r="AKZ120" s="63"/>
      <c r="ALA120" s="63"/>
      <c r="ALB120" s="63"/>
      <c r="ALC120" s="63"/>
      <c r="ALD120" s="63"/>
      <c r="ALE120" s="63"/>
      <c r="ALF120" s="63"/>
      <c r="ALG120" s="63"/>
      <c r="ALH120" s="63"/>
      <c r="ALI120" s="63"/>
      <c r="ALJ120" s="63"/>
      <c r="ALK120" s="63"/>
      <c r="ALL120" s="63"/>
      <c r="ALM120" s="63"/>
      <c r="ALN120" s="63"/>
      <c r="ALO120" s="63"/>
      <c r="ALP120" s="63"/>
      <c r="ALQ120" s="63"/>
      <c r="ALR120" s="63"/>
      <c r="ALS120" s="63"/>
      <c r="ALT120" s="63"/>
      <c r="ALU120" s="63"/>
      <c r="ALV120" s="63"/>
      <c r="ALW120" s="63"/>
      <c r="ALX120" s="63"/>
      <c r="ALY120" s="63"/>
      <c r="ALZ120" s="63"/>
      <c r="AMA120" s="63"/>
      <c r="AMB120" s="63"/>
      <c r="AMC120" s="63"/>
      <c r="AMD120" s="63"/>
      <c r="AME120" s="63"/>
      <c r="AMF120" s="63"/>
      <c r="AMG120" s="63"/>
      <c r="AMH120" s="63"/>
      <c r="AMI120" s="63"/>
      <c r="AMJ120" s="63"/>
      <c r="AMK120" s="63"/>
      <c r="AML120" s="63"/>
      <c r="AMM120" s="63"/>
      <c r="AMN120" s="63"/>
      <c r="AMO120" s="63"/>
      <c r="AMP120" s="63"/>
      <c r="AMQ120" s="63"/>
      <c r="AMR120" s="63"/>
      <c r="AMS120" s="63"/>
      <c r="AMT120" s="63"/>
      <c r="AMU120" s="63"/>
      <c r="AMV120" s="63"/>
      <c r="AMW120" s="63"/>
      <c r="AMX120" s="63"/>
      <c r="AMY120" s="63"/>
      <c r="AMZ120" s="63"/>
      <c r="ANA120" s="63"/>
      <c r="ANB120" s="63"/>
      <c r="ANC120" s="63"/>
      <c r="AND120" s="63"/>
      <c r="ANE120" s="63"/>
      <c r="ANF120" s="63"/>
      <c r="ANG120" s="63"/>
      <c r="ANH120" s="63"/>
      <c r="ANI120" s="63"/>
      <c r="ANJ120" s="63"/>
      <c r="ANK120" s="63"/>
      <c r="ANL120" s="63"/>
      <c r="ANM120" s="63"/>
      <c r="ANN120" s="63"/>
      <c r="ANO120" s="63"/>
      <c r="ANP120" s="63"/>
      <c r="ANQ120" s="63"/>
      <c r="ANR120" s="63"/>
      <c r="ANS120" s="63"/>
      <c r="ANT120" s="63"/>
      <c r="ANU120" s="63"/>
      <c r="ANV120" s="63"/>
      <c r="ANW120" s="63"/>
      <c r="ANX120" s="63"/>
      <c r="ANY120" s="63"/>
      <c r="ANZ120" s="63"/>
      <c r="AOA120" s="63"/>
      <c r="AOB120" s="63"/>
      <c r="AOC120" s="63"/>
      <c r="AOD120" s="63"/>
      <c r="AOE120" s="63"/>
      <c r="AOF120" s="63"/>
      <c r="AOG120" s="63"/>
      <c r="AOH120" s="63"/>
      <c r="AOI120" s="63"/>
      <c r="AOJ120" s="63"/>
      <c r="AOK120" s="63"/>
      <c r="AOL120" s="63"/>
      <c r="AOM120" s="63"/>
      <c r="AON120" s="63"/>
      <c r="AOO120" s="63"/>
      <c r="AOP120" s="63"/>
      <c r="AOQ120" s="63"/>
      <c r="AOR120" s="63"/>
      <c r="AOS120" s="63"/>
      <c r="AOT120" s="63"/>
      <c r="AOU120" s="63"/>
      <c r="AOV120" s="63"/>
      <c r="AOW120" s="63"/>
      <c r="AOX120" s="63"/>
      <c r="AOY120" s="63"/>
      <c r="AOZ120" s="63"/>
      <c r="APA120" s="63"/>
      <c r="APB120" s="63"/>
      <c r="APC120" s="63"/>
      <c r="APD120" s="63"/>
      <c r="APE120" s="63"/>
      <c r="APF120" s="63"/>
      <c r="APG120" s="63"/>
      <c r="APH120" s="63"/>
      <c r="API120" s="63"/>
      <c r="APJ120" s="63"/>
      <c r="APK120" s="63"/>
      <c r="APL120" s="63"/>
      <c r="APM120" s="63"/>
      <c r="APN120" s="63"/>
      <c r="APO120" s="63"/>
      <c r="APP120" s="63"/>
      <c r="APQ120" s="63"/>
      <c r="APR120" s="63"/>
      <c r="APS120" s="63"/>
      <c r="APT120" s="63"/>
      <c r="APU120" s="63"/>
      <c r="APV120" s="63"/>
      <c r="APW120" s="63"/>
      <c r="APX120" s="63"/>
      <c r="APY120" s="63"/>
      <c r="APZ120" s="63"/>
      <c r="AQA120" s="63"/>
      <c r="AQB120" s="63"/>
      <c r="AQC120" s="63"/>
      <c r="AQD120" s="63"/>
      <c r="AQE120" s="63"/>
      <c r="AQF120" s="63"/>
      <c r="AQG120" s="63"/>
      <c r="AQH120" s="63"/>
      <c r="AQI120" s="63"/>
      <c r="AQJ120" s="63"/>
      <c r="AQK120" s="63"/>
      <c r="AQL120" s="63"/>
      <c r="AQM120" s="63"/>
      <c r="AQN120" s="63"/>
      <c r="AQO120" s="63"/>
      <c r="AQP120" s="63"/>
      <c r="AQQ120" s="63"/>
      <c r="AQR120" s="63"/>
      <c r="AQS120" s="63"/>
      <c r="AQT120" s="63"/>
      <c r="AQU120" s="63"/>
      <c r="AQV120" s="63"/>
      <c r="AQW120" s="63"/>
      <c r="AQX120" s="63"/>
      <c r="AQY120" s="63"/>
      <c r="AQZ120" s="63"/>
      <c r="ARA120" s="63"/>
      <c r="ARB120" s="63"/>
      <c r="ARC120" s="63"/>
      <c r="ARD120" s="63"/>
      <c r="ARE120" s="63"/>
      <c r="ARF120" s="63"/>
      <c r="ARG120" s="63"/>
      <c r="ARH120" s="63"/>
      <c r="ARI120" s="63"/>
      <c r="ARJ120" s="63"/>
      <c r="ARK120" s="63"/>
      <c r="ARL120" s="63"/>
      <c r="ARM120" s="63"/>
      <c r="ARN120" s="63"/>
      <c r="ARO120" s="63"/>
      <c r="ARP120" s="63"/>
      <c r="ARQ120" s="63"/>
      <c r="ARR120" s="63"/>
      <c r="ARS120" s="63"/>
      <c r="ART120" s="63"/>
      <c r="ARU120" s="63"/>
      <c r="ARV120" s="63"/>
      <c r="ARW120" s="63"/>
      <c r="ARX120" s="63"/>
      <c r="ARY120" s="63"/>
      <c r="ARZ120" s="63"/>
      <c r="ASA120" s="63"/>
      <c r="ASB120" s="63"/>
      <c r="ASC120" s="63"/>
      <c r="ASD120" s="63"/>
      <c r="ASE120" s="63"/>
      <c r="ASF120" s="63"/>
      <c r="ASG120" s="63"/>
      <c r="ASH120" s="63"/>
      <c r="ASI120" s="63"/>
      <c r="ASJ120" s="63"/>
      <c r="ASK120" s="63"/>
      <c r="ASL120" s="63"/>
      <c r="ASM120" s="63"/>
      <c r="ASN120" s="63"/>
      <c r="ASO120" s="63"/>
      <c r="ASP120" s="63"/>
      <c r="ASQ120" s="63"/>
      <c r="ASR120" s="63"/>
      <c r="ASS120" s="63"/>
      <c r="AST120" s="63"/>
      <c r="ASU120" s="63"/>
      <c r="ASV120" s="63"/>
      <c r="ASW120" s="63"/>
      <c r="ASX120" s="63"/>
      <c r="ASY120" s="63"/>
      <c r="ASZ120" s="63"/>
      <c r="ATA120" s="63"/>
      <c r="ATB120" s="63"/>
      <c r="ATC120" s="63"/>
      <c r="ATD120" s="63"/>
      <c r="ATE120" s="63"/>
      <c r="ATF120" s="63"/>
      <c r="ATG120" s="63"/>
      <c r="ATH120" s="63"/>
      <c r="ATI120" s="63"/>
      <c r="ATJ120" s="63"/>
      <c r="ATK120" s="63"/>
      <c r="ATL120" s="63"/>
      <c r="ATM120" s="63"/>
      <c r="ATN120" s="63"/>
      <c r="ATO120" s="63"/>
      <c r="ATP120" s="63"/>
      <c r="ATQ120" s="63"/>
      <c r="ATR120" s="63"/>
      <c r="ATS120" s="63"/>
      <c r="ATT120" s="63"/>
      <c r="ATU120" s="63"/>
      <c r="ATV120" s="63"/>
      <c r="ATW120" s="63"/>
      <c r="ATX120" s="63"/>
      <c r="ATY120" s="63"/>
      <c r="ATZ120" s="63"/>
      <c r="AUA120" s="63"/>
      <c r="AUB120" s="63"/>
      <c r="AUC120" s="63"/>
      <c r="AUD120" s="63"/>
      <c r="AUE120" s="63"/>
      <c r="AUF120" s="63"/>
      <c r="AUG120" s="63"/>
      <c r="AUH120" s="63"/>
      <c r="AUI120" s="63"/>
      <c r="AUJ120" s="63"/>
      <c r="AUK120" s="63"/>
      <c r="AUL120" s="63"/>
      <c r="AUM120" s="63"/>
      <c r="AUN120" s="63"/>
      <c r="AUO120" s="63"/>
      <c r="AUP120" s="63"/>
      <c r="AUQ120" s="63"/>
      <c r="AUR120" s="63"/>
      <c r="AUS120" s="63"/>
      <c r="AUT120" s="63"/>
      <c r="AUU120" s="63"/>
      <c r="AUV120" s="63"/>
      <c r="AUW120" s="63"/>
      <c r="AUX120" s="63"/>
      <c r="AUY120" s="63"/>
      <c r="AUZ120" s="63"/>
      <c r="AVA120" s="63"/>
      <c r="AVB120" s="63"/>
      <c r="AVC120" s="63"/>
      <c r="AVD120" s="63"/>
      <c r="AVE120" s="63"/>
      <c r="AVF120" s="63"/>
      <c r="AVG120" s="63"/>
      <c r="AVH120" s="63"/>
      <c r="AVI120" s="63"/>
      <c r="AVJ120" s="63"/>
      <c r="AVK120" s="63"/>
      <c r="AVL120" s="63"/>
      <c r="AVM120" s="63"/>
      <c r="AVN120" s="63"/>
      <c r="AVO120" s="63"/>
      <c r="AVP120" s="63"/>
      <c r="AVQ120" s="63"/>
      <c r="AVR120" s="63"/>
      <c r="AVS120" s="63"/>
      <c r="AVT120" s="63"/>
      <c r="AVU120" s="63"/>
      <c r="AVV120" s="63"/>
      <c r="AVW120" s="63"/>
      <c r="AVX120" s="63"/>
      <c r="AVY120" s="63"/>
      <c r="AVZ120" s="63"/>
      <c r="AWA120" s="63"/>
      <c r="AWB120" s="63"/>
      <c r="AWC120" s="63"/>
      <c r="AWD120" s="63"/>
      <c r="AWE120" s="63"/>
      <c r="AWF120" s="63"/>
      <c r="AWG120" s="63"/>
      <c r="AWH120" s="63"/>
      <c r="AWI120" s="63"/>
      <c r="AWJ120" s="63"/>
      <c r="AWK120" s="63"/>
      <c r="AWL120" s="63"/>
      <c r="AWM120" s="63"/>
      <c r="AWN120" s="63"/>
      <c r="AWO120" s="63"/>
      <c r="AWP120" s="63"/>
      <c r="AWQ120" s="63"/>
      <c r="AWR120" s="63"/>
      <c r="AWS120" s="63"/>
      <c r="AWT120" s="63"/>
      <c r="AWU120" s="63"/>
      <c r="AWV120" s="63"/>
      <c r="AWW120" s="63"/>
      <c r="AWX120" s="63"/>
      <c r="AWY120" s="63"/>
      <c r="AWZ120" s="63"/>
      <c r="AXA120" s="63"/>
      <c r="AXB120" s="63"/>
      <c r="AXC120" s="63"/>
      <c r="AXD120" s="63"/>
      <c r="AXE120" s="63"/>
      <c r="AXF120" s="63"/>
      <c r="AXG120" s="63"/>
      <c r="AXH120" s="63"/>
      <c r="AXI120" s="63"/>
      <c r="AXJ120" s="63"/>
      <c r="AXK120" s="63"/>
      <c r="AXL120" s="63"/>
      <c r="AXM120" s="63"/>
      <c r="AXN120" s="63"/>
      <c r="AXO120" s="63"/>
      <c r="AXP120" s="63"/>
      <c r="AXQ120" s="63"/>
      <c r="AXR120" s="63"/>
      <c r="AXS120" s="63"/>
      <c r="AXT120" s="63"/>
      <c r="AXU120" s="63"/>
      <c r="AXV120" s="63"/>
      <c r="AXW120" s="63"/>
      <c r="AXX120" s="63"/>
      <c r="AXY120" s="63"/>
      <c r="AXZ120" s="63"/>
      <c r="AYA120" s="63"/>
      <c r="AYB120" s="63"/>
      <c r="AYC120" s="63"/>
      <c r="AYD120" s="63"/>
      <c r="AYE120" s="63"/>
      <c r="AYF120" s="63"/>
      <c r="AYG120" s="63"/>
      <c r="AYH120" s="63"/>
      <c r="AYI120" s="63"/>
      <c r="AYJ120" s="63"/>
      <c r="AYK120" s="63"/>
      <c r="AYL120" s="63"/>
      <c r="AYM120" s="63"/>
      <c r="AYN120" s="63"/>
      <c r="AYO120" s="63"/>
      <c r="AYP120" s="63"/>
      <c r="AYQ120" s="63"/>
      <c r="AYR120" s="63"/>
      <c r="AYS120" s="63"/>
      <c r="AYT120" s="63"/>
      <c r="AYU120" s="63"/>
      <c r="AYV120" s="63"/>
      <c r="AYW120" s="63"/>
      <c r="AYX120" s="63"/>
      <c r="AYY120" s="63"/>
      <c r="AYZ120" s="63"/>
      <c r="AZA120" s="63"/>
      <c r="AZB120" s="63"/>
      <c r="AZC120" s="63"/>
      <c r="AZD120" s="63"/>
      <c r="AZE120" s="63"/>
      <c r="AZF120" s="63"/>
      <c r="AZG120" s="63"/>
      <c r="AZH120" s="63"/>
      <c r="AZI120" s="63"/>
      <c r="AZJ120" s="63"/>
      <c r="AZK120" s="63"/>
      <c r="AZL120" s="63"/>
      <c r="AZM120" s="63"/>
      <c r="AZN120" s="63"/>
      <c r="AZO120" s="63"/>
      <c r="AZP120" s="63"/>
      <c r="AZQ120" s="63"/>
      <c r="AZR120" s="63"/>
      <c r="AZS120" s="63"/>
      <c r="AZT120" s="63"/>
      <c r="AZU120" s="63"/>
      <c r="AZV120" s="63"/>
      <c r="AZW120" s="63"/>
      <c r="AZX120" s="63"/>
      <c r="AZY120" s="63"/>
      <c r="AZZ120" s="63"/>
      <c r="BAA120" s="63"/>
      <c r="BAB120" s="63"/>
      <c r="BAC120" s="63"/>
      <c r="BAD120" s="63"/>
      <c r="BAE120" s="63"/>
      <c r="BAF120" s="63"/>
      <c r="BAG120" s="63"/>
      <c r="BAH120" s="63"/>
      <c r="BAI120" s="63"/>
      <c r="BAJ120" s="63"/>
      <c r="BAK120" s="63"/>
      <c r="BAL120" s="63"/>
      <c r="BAM120" s="63"/>
      <c r="BAN120" s="63"/>
      <c r="BAO120" s="63"/>
      <c r="BAP120" s="63"/>
      <c r="BAQ120" s="63"/>
      <c r="BAR120" s="63"/>
      <c r="BAS120" s="63"/>
      <c r="BAT120" s="63"/>
      <c r="BAU120" s="63"/>
      <c r="BAV120" s="63"/>
      <c r="BAW120" s="63"/>
      <c r="BAX120" s="63"/>
      <c r="BAY120" s="63"/>
      <c r="BAZ120" s="63"/>
      <c r="BBA120" s="63"/>
      <c r="BBB120" s="63"/>
      <c r="BBC120" s="63"/>
      <c r="BBD120" s="63"/>
      <c r="BBE120" s="63"/>
      <c r="BBF120" s="63"/>
      <c r="BBG120" s="63"/>
      <c r="BBH120" s="63"/>
      <c r="BBI120" s="63"/>
      <c r="BBJ120" s="63"/>
      <c r="BBK120" s="63"/>
      <c r="BBL120" s="63"/>
      <c r="BBM120" s="63"/>
      <c r="BBN120" s="63"/>
      <c r="BBO120" s="63"/>
      <c r="BBP120" s="63"/>
      <c r="BBQ120" s="63"/>
      <c r="BBR120" s="63"/>
      <c r="BBS120" s="63"/>
      <c r="BBT120" s="63"/>
      <c r="BBU120" s="63"/>
      <c r="BBV120" s="63"/>
      <c r="BBW120" s="63"/>
      <c r="BBX120" s="63"/>
      <c r="BBY120" s="63"/>
      <c r="BBZ120" s="63"/>
      <c r="BCA120" s="63"/>
      <c r="BCB120" s="63"/>
      <c r="BCC120" s="63"/>
      <c r="BCD120" s="63"/>
      <c r="BCE120" s="63"/>
      <c r="BCF120" s="63"/>
      <c r="BCG120" s="63"/>
      <c r="BCH120" s="63"/>
      <c r="BCI120" s="63"/>
      <c r="BCJ120" s="63"/>
      <c r="BCK120" s="63"/>
      <c r="BCL120" s="63"/>
      <c r="BCM120" s="63"/>
      <c r="BCN120" s="63"/>
      <c r="BCO120" s="63"/>
      <c r="BCP120" s="63"/>
      <c r="BCQ120" s="63"/>
      <c r="BCR120" s="63"/>
      <c r="BCS120" s="63"/>
      <c r="BCT120" s="63"/>
      <c r="BCU120" s="63"/>
      <c r="BCV120" s="63"/>
      <c r="BCW120" s="63"/>
      <c r="BCX120" s="63"/>
      <c r="BCY120" s="63"/>
      <c r="BCZ120" s="63"/>
      <c r="BDA120" s="63"/>
      <c r="BDB120" s="63"/>
      <c r="BDC120" s="63"/>
      <c r="BDD120" s="63"/>
      <c r="BDE120" s="63"/>
      <c r="BDF120" s="63"/>
      <c r="BDG120" s="63"/>
      <c r="BDH120" s="63"/>
      <c r="BDI120" s="63"/>
      <c r="BDJ120" s="63"/>
      <c r="BDK120" s="63"/>
      <c r="BDL120" s="63"/>
      <c r="BDM120" s="63"/>
      <c r="BDN120" s="63"/>
      <c r="BDO120" s="63"/>
      <c r="BDP120" s="63"/>
      <c r="BDQ120" s="63"/>
      <c r="BDR120" s="63"/>
      <c r="BDS120" s="63"/>
      <c r="BDT120" s="63"/>
      <c r="BDU120" s="63"/>
      <c r="BDV120" s="63"/>
      <c r="BDW120" s="63"/>
      <c r="BDX120" s="63"/>
      <c r="BDY120" s="63"/>
      <c r="BDZ120" s="63"/>
      <c r="BEA120" s="63"/>
      <c r="BEB120" s="63"/>
      <c r="BEC120" s="63"/>
      <c r="BED120" s="63"/>
      <c r="BEE120" s="63"/>
      <c r="BEF120" s="63"/>
      <c r="BEG120" s="63"/>
      <c r="BEH120" s="63"/>
      <c r="BEI120" s="63"/>
      <c r="BEJ120" s="63"/>
      <c r="BEK120" s="63"/>
      <c r="BEL120" s="63"/>
      <c r="BEM120" s="63"/>
      <c r="BEN120" s="63"/>
      <c r="BEO120" s="63"/>
      <c r="BEP120" s="63"/>
      <c r="BEQ120" s="63"/>
      <c r="BER120" s="63"/>
      <c r="BES120" s="63"/>
      <c r="BET120" s="63"/>
      <c r="BEU120" s="63"/>
      <c r="BEV120" s="63"/>
      <c r="BEW120" s="63"/>
      <c r="BEX120" s="63"/>
      <c r="BEY120" s="63"/>
      <c r="BEZ120" s="63"/>
      <c r="BFA120" s="63"/>
      <c r="BFB120" s="63"/>
      <c r="BFC120" s="63"/>
      <c r="BFD120" s="63"/>
      <c r="BFE120" s="63"/>
      <c r="BFF120" s="63"/>
      <c r="BFG120" s="63"/>
      <c r="BFH120" s="63"/>
      <c r="BFI120" s="63"/>
      <c r="BFJ120" s="63"/>
      <c r="BFK120" s="63"/>
      <c r="BFL120" s="63"/>
      <c r="BFM120" s="63"/>
      <c r="BFN120" s="63"/>
      <c r="BFO120" s="63"/>
      <c r="BFP120" s="63"/>
      <c r="BFQ120" s="63"/>
      <c r="BFR120" s="63"/>
      <c r="BFS120" s="63"/>
      <c r="BFT120" s="63"/>
      <c r="BFU120" s="63"/>
      <c r="BFV120" s="63"/>
      <c r="BFW120" s="63"/>
      <c r="BFX120" s="63"/>
      <c r="BFY120" s="63"/>
      <c r="BFZ120" s="63"/>
      <c r="BGA120" s="63"/>
      <c r="BGB120" s="63"/>
      <c r="BGC120" s="63"/>
      <c r="BGD120" s="63"/>
      <c r="BGE120" s="63"/>
      <c r="BGF120" s="63"/>
      <c r="BGG120" s="63"/>
      <c r="BGH120" s="63"/>
      <c r="BGI120" s="63"/>
      <c r="BGJ120" s="63"/>
      <c r="BGK120" s="63"/>
      <c r="BGL120" s="63"/>
      <c r="BGM120" s="63"/>
      <c r="BGN120" s="63"/>
      <c r="BGO120" s="63"/>
      <c r="BGP120" s="63"/>
      <c r="BGQ120" s="63"/>
      <c r="BGR120" s="63"/>
      <c r="BGS120" s="63"/>
      <c r="BGT120" s="63"/>
      <c r="BGU120" s="63"/>
      <c r="BGV120" s="63"/>
      <c r="BGW120" s="63"/>
      <c r="BGX120" s="63"/>
      <c r="BGY120" s="63"/>
      <c r="BGZ120" s="63"/>
      <c r="BHA120" s="63"/>
      <c r="BHB120" s="63"/>
      <c r="BHC120" s="63"/>
      <c r="BHD120" s="63"/>
      <c r="BHE120" s="63"/>
      <c r="BHF120" s="63"/>
      <c r="BHG120" s="63"/>
      <c r="BHH120" s="63"/>
      <c r="BHI120" s="63"/>
      <c r="BHJ120" s="63"/>
      <c r="BHK120" s="63"/>
      <c r="BHL120" s="63"/>
      <c r="BHM120" s="63"/>
      <c r="BHN120" s="63"/>
      <c r="BHO120" s="63"/>
      <c r="BHP120" s="63"/>
      <c r="BHQ120" s="63"/>
      <c r="BHR120" s="63"/>
      <c r="BHS120" s="63"/>
      <c r="BHT120" s="63"/>
      <c r="BHU120" s="63"/>
      <c r="BHV120" s="63"/>
      <c r="BHW120" s="63"/>
      <c r="BHX120" s="63"/>
      <c r="BHY120" s="63"/>
      <c r="BHZ120" s="63"/>
      <c r="BIA120" s="63"/>
      <c r="BIB120" s="63"/>
      <c r="BIC120" s="63"/>
      <c r="BID120" s="63"/>
      <c r="BIE120" s="63"/>
      <c r="BIF120" s="63"/>
      <c r="BIG120" s="63"/>
      <c r="BIH120" s="63"/>
      <c r="BII120" s="63"/>
      <c r="BIJ120" s="63"/>
      <c r="BIK120" s="63"/>
      <c r="BIL120" s="63"/>
      <c r="BIM120" s="63"/>
      <c r="BIN120" s="63"/>
      <c r="BIO120" s="63"/>
      <c r="BIP120" s="63"/>
      <c r="BIQ120" s="63"/>
      <c r="BIR120" s="63"/>
      <c r="BIS120" s="63"/>
      <c r="BIT120" s="63"/>
      <c r="BIU120" s="63"/>
      <c r="BIV120" s="63"/>
      <c r="BIW120" s="63"/>
      <c r="BIX120" s="63"/>
      <c r="BIY120" s="63"/>
      <c r="BIZ120" s="63"/>
      <c r="BJA120" s="63"/>
      <c r="BJB120" s="63"/>
      <c r="BJC120" s="63"/>
      <c r="BJD120" s="63"/>
      <c r="BJE120" s="63"/>
      <c r="BJF120" s="63"/>
      <c r="BJG120" s="63"/>
      <c r="BJH120" s="63"/>
      <c r="BJI120" s="63"/>
      <c r="BJJ120" s="63"/>
      <c r="BJK120" s="63"/>
      <c r="BJL120" s="63"/>
      <c r="BJM120" s="63"/>
      <c r="BJN120" s="63"/>
      <c r="BJO120" s="63"/>
      <c r="BJP120" s="63"/>
      <c r="BJQ120" s="63"/>
      <c r="BJR120" s="63"/>
      <c r="BJS120" s="63"/>
      <c r="BJT120" s="63"/>
      <c r="BJU120" s="63"/>
      <c r="BJV120" s="63"/>
      <c r="BJW120" s="63"/>
      <c r="BJX120" s="63"/>
      <c r="BJY120" s="63"/>
      <c r="BJZ120" s="63"/>
      <c r="BKA120" s="63"/>
      <c r="BKB120" s="63"/>
      <c r="BKC120" s="63"/>
      <c r="BKD120" s="63"/>
      <c r="BKE120" s="63"/>
      <c r="BKF120" s="63"/>
      <c r="BKG120" s="63"/>
      <c r="BKH120" s="63"/>
      <c r="BKI120" s="63"/>
      <c r="BKJ120" s="63"/>
      <c r="BKK120" s="63"/>
      <c r="BKL120" s="63"/>
      <c r="BKM120" s="63"/>
      <c r="BKN120" s="63"/>
      <c r="BKO120" s="63"/>
      <c r="BKP120" s="63"/>
      <c r="BKQ120" s="63"/>
      <c r="BKR120" s="63"/>
      <c r="BKS120" s="63"/>
      <c r="BKT120" s="63"/>
      <c r="BKU120" s="63"/>
      <c r="BKV120" s="63"/>
      <c r="BKW120" s="63"/>
      <c r="BKX120" s="63"/>
      <c r="BKY120" s="63"/>
      <c r="BKZ120" s="63"/>
      <c r="BLA120" s="63"/>
      <c r="BLB120" s="63"/>
      <c r="BLC120" s="63"/>
      <c r="BLD120" s="63"/>
      <c r="BLE120" s="63"/>
      <c r="BLF120" s="63"/>
      <c r="BLG120" s="63"/>
      <c r="BLH120" s="63"/>
      <c r="BLI120" s="63"/>
      <c r="BLJ120" s="63"/>
      <c r="BLK120" s="63"/>
      <c r="BLL120" s="63"/>
      <c r="BLM120" s="63"/>
      <c r="BLN120" s="63"/>
      <c r="BLO120" s="63"/>
      <c r="BLP120" s="63"/>
      <c r="BLQ120" s="63"/>
      <c r="BLR120" s="63"/>
      <c r="BLS120" s="63"/>
      <c r="BLT120" s="63"/>
      <c r="BLU120" s="63"/>
      <c r="BLV120" s="63"/>
      <c r="BLW120" s="63"/>
      <c r="BLX120" s="63"/>
      <c r="BLY120" s="63"/>
      <c r="BLZ120" s="63"/>
      <c r="BMA120" s="63"/>
      <c r="BMB120" s="63"/>
      <c r="BMC120" s="63"/>
      <c r="BMD120" s="63"/>
      <c r="BME120" s="63"/>
      <c r="BMF120" s="63"/>
      <c r="BMG120" s="63"/>
      <c r="BMH120" s="63"/>
      <c r="BMI120" s="63"/>
      <c r="BMJ120" s="63"/>
      <c r="BMK120" s="63"/>
      <c r="BML120" s="63"/>
      <c r="BMM120" s="63"/>
      <c r="BMN120" s="63"/>
      <c r="BMO120" s="63"/>
      <c r="BMP120" s="63"/>
      <c r="BMQ120" s="63"/>
      <c r="BMR120" s="63"/>
      <c r="BMS120" s="63"/>
      <c r="BMT120" s="63"/>
      <c r="BMU120" s="63"/>
      <c r="BMV120" s="63"/>
      <c r="BMW120" s="63"/>
      <c r="BMX120" s="63"/>
      <c r="BMY120" s="63"/>
      <c r="BMZ120" s="63"/>
      <c r="BNA120" s="63"/>
      <c r="BNB120" s="63"/>
      <c r="BNC120" s="63"/>
      <c r="BND120" s="63"/>
      <c r="BNE120" s="63"/>
      <c r="BNF120" s="63"/>
      <c r="BNG120" s="63"/>
      <c r="BNH120" s="63"/>
      <c r="BNI120" s="63"/>
      <c r="BNJ120" s="63"/>
      <c r="BNK120" s="63"/>
      <c r="BNL120" s="63"/>
      <c r="BNM120" s="63"/>
      <c r="BNN120" s="63"/>
      <c r="BNO120" s="63"/>
      <c r="BNP120" s="63"/>
      <c r="BNQ120" s="63"/>
      <c r="BNR120" s="63"/>
      <c r="BNS120" s="63"/>
      <c r="BNT120" s="63"/>
      <c r="BNU120" s="63"/>
      <c r="BNV120" s="63"/>
      <c r="BNW120" s="63"/>
      <c r="BNX120" s="63"/>
      <c r="BNY120" s="63"/>
      <c r="BNZ120" s="63"/>
      <c r="BOA120" s="63"/>
      <c r="BOB120" s="63"/>
      <c r="BOC120" s="63"/>
      <c r="BOD120" s="63"/>
      <c r="BOE120" s="63"/>
      <c r="BOF120" s="63"/>
      <c r="BOG120" s="63"/>
      <c r="BOH120" s="63"/>
      <c r="BOI120" s="63"/>
      <c r="BOJ120" s="63"/>
      <c r="BOK120" s="63"/>
      <c r="BOL120" s="63"/>
      <c r="BOM120" s="63"/>
      <c r="BON120" s="63"/>
      <c r="BOO120" s="63"/>
      <c r="BOP120" s="63"/>
      <c r="BOQ120" s="63"/>
      <c r="BOR120" s="63"/>
      <c r="BOS120" s="63"/>
      <c r="BOT120" s="63"/>
      <c r="BOU120" s="63"/>
      <c r="BOV120" s="63"/>
      <c r="BOW120" s="63"/>
      <c r="BOX120" s="63"/>
      <c r="BOY120" s="63"/>
      <c r="BOZ120" s="63"/>
      <c r="BPA120" s="63"/>
      <c r="BPB120" s="63"/>
      <c r="BPC120" s="63"/>
      <c r="BPD120" s="63"/>
      <c r="BPE120" s="63"/>
      <c r="BPF120" s="63"/>
      <c r="BPG120" s="63"/>
      <c r="BPH120" s="63"/>
      <c r="BPI120" s="63"/>
      <c r="BPJ120" s="63"/>
      <c r="BPK120" s="63"/>
      <c r="BPL120" s="63"/>
      <c r="BPM120" s="63"/>
      <c r="BPN120" s="63"/>
      <c r="BPO120" s="63"/>
      <c r="BPP120" s="63"/>
      <c r="BPQ120" s="63"/>
      <c r="BPR120" s="63"/>
      <c r="BPS120" s="63"/>
      <c r="BPT120" s="63"/>
      <c r="BPU120" s="63"/>
      <c r="BPV120" s="63"/>
      <c r="BPW120" s="63"/>
      <c r="BPX120" s="63"/>
      <c r="BPY120" s="63"/>
      <c r="BPZ120" s="63"/>
      <c r="BQA120" s="63"/>
      <c r="BQB120" s="63"/>
      <c r="BQC120" s="63"/>
      <c r="BQD120" s="63"/>
      <c r="BQE120" s="63"/>
      <c r="BQF120" s="63"/>
      <c r="BQG120" s="63"/>
      <c r="BQH120" s="63"/>
      <c r="BQI120" s="63"/>
      <c r="BQJ120" s="63"/>
      <c r="BQK120" s="63"/>
      <c r="BQL120" s="63"/>
      <c r="BQM120" s="63"/>
      <c r="BQN120" s="63"/>
      <c r="BQO120" s="63"/>
      <c r="BQP120" s="63"/>
      <c r="BQQ120" s="63"/>
      <c r="BQR120" s="63"/>
      <c r="BQS120" s="63"/>
      <c r="BQT120" s="63"/>
      <c r="BQU120" s="63"/>
      <c r="BQV120" s="63"/>
      <c r="BQW120" s="63"/>
      <c r="BQX120" s="63"/>
      <c r="BQY120" s="63"/>
      <c r="BQZ120" s="63"/>
      <c r="BRA120" s="63"/>
      <c r="BRB120" s="63"/>
      <c r="BRC120" s="63"/>
      <c r="BRD120" s="63"/>
      <c r="BRE120" s="63"/>
      <c r="BRF120" s="63"/>
      <c r="BRG120" s="63"/>
      <c r="BRH120" s="63"/>
      <c r="BRI120" s="63"/>
      <c r="BRJ120" s="63"/>
      <c r="BRK120" s="63"/>
      <c r="BRL120" s="63"/>
      <c r="BRM120" s="63"/>
      <c r="BRN120" s="63"/>
      <c r="BRO120" s="63"/>
      <c r="BRP120" s="63"/>
      <c r="BRQ120" s="63"/>
      <c r="BRR120" s="63"/>
      <c r="BRS120" s="63"/>
      <c r="BRT120" s="63"/>
      <c r="BRU120" s="63"/>
      <c r="BRV120" s="63"/>
      <c r="BRW120" s="63"/>
      <c r="BRX120" s="63"/>
      <c r="BRY120" s="63"/>
      <c r="BRZ120" s="63"/>
      <c r="BSA120" s="63"/>
      <c r="BSB120" s="63"/>
      <c r="BSC120" s="63"/>
      <c r="BSD120" s="63"/>
      <c r="BSE120" s="63"/>
      <c r="BSF120" s="63"/>
      <c r="BSG120" s="63"/>
      <c r="BSH120" s="63"/>
      <c r="BSI120" s="63"/>
      <c r="BSJ120" s="63"/>
      <c r="BSK120" s="63"/>
      <c r="BSL120" s="63"/>
      <c r="BSM120" s="63"/>
      <c r="BSN120" s="63"/>
      <c r="BSO120" s="63"/>
      <c r="BSP120" s="63"/>
      <c r="BSQ120" s="63"/>
      <c r="BSR120" s="63"/>
      <c r="BSS120" s="63"/>
      <c r="BST120" s="63"/>
      <c r="BSU120" s="63"/>
      <c r="BSV120" s="63"/>
      <c r="BSW120" s="63"/>
      <c r="BSX120" s="63"/>
      <c r="BSY120" s="63"/>
      <c r="BSZ120" s="63"/>
      <c r="BTA120" s="63"/>
      <c r="BTB120" s="63"/>
      <c r="BTC120" s="63"/>
      <c r="BTD120" s="63"/>
      <c r="BTE120" s="63"/>
      <c r="BTF120" s="63"/>
      <c r="BTG120" s="63"/>
      <c r="BTH120" s="63"/>
      <c r="BTI120" s="63"/>
      <c r="BTJ120" s="63"/>
      <c r="BTK120" s="63"/>
      <c r="BTL120" s="63"/>
      <c r="BTM120" s="63"/>
      <c r="BTN120" s="63"/>
      <c r="BTO120" s="63"/>
      <c r="BTP120" s="63"/>
      <c r="BTQ120" s="63"/>
      <c r="BTR120" s="63"/>
      <c r="BTS120" s="63"/>
      <c r="BTT120" s="63"/>
      <c r="BTU120" s="63"/>
      <c r="BTV120" s="63"/>
      <c r="BTW120" s="63"/>
      <c r="BTX120" s="63"/>
      <c r="BTY120" s="63"/>
      <c r="BTZ120" s="63"/>
      <c r="BUA120" s="63"/>
      <c r="BUB120" s="63"/>
      <c r="BUC120" s="63"/>
      <c r="BUD120" s="63"/>
      <c r="BUE120" s="63"/>
      <c r="BUF120" s="63"/>
      <c r="BUG120" s="63"/>
      <c r="BUH120" s="63"/>
      <c r="BUI120" s="63"/>
      <c r="BUJ120" s="63"/>
      <c r="BUK120" s="63"/>
      <c r="BUL120" s="63"/>
      <c r="BUM120" s="63"/>
      <c r="BUN120" s="63"/>
      <c r="BUO120" s="63"/>
      <c r="BUP120" s="63"/>
      <c r="BUQ120" s="63"/>
      <c r="BUR120" s="63"/>
      <c r="BUS120" s="63"/>
      <c r="BUT120" s="63"/>
      <c r="BUU120" s="63"/>
      <c r="BUV120" s="63"/>
      <c r="BUW120" s="63"/>
      <c r="BUX120" s="63"/>
      <c r="BUY120" s="63"/>
      <c r="BUZ120" s="63"/>
      <c r="BVA120" s="63"/>
      <c r="BVB120" s="63"/>
      <c r="BVC120" s="63"/>
      <c r="BVD120" s="63"/>
      <c r="BVE120" s="63"/>
      <c r="BVF120" s="63"/>
      <c r="BVG120" s="63"/>
      <c r="BVH120" s="63"/>
      <c r="BVI120" s="63"/>
      <c r="BVJ120" s="63"/>
      <c r="BVK120" s="63"/>
      <c r="BVL120" s="63"/>
      <c r="BVM120" s="63"/>
      <c r="BVN120" s="63"/>
      <c r="BVO120" s="63"/>
      <c r="BVP120" s="63"/>
      <c r="BVQ120" s="63"/>
      <c r="BVR120" s="63"/>
      <c r="BVS120" s="63"/>
      <c r="BVT120" s="63"/>
      <c r="BVU120" s="63"/>
      <c r="BVV120" s="63"/>
      <c r="BVW120" s="63"/>
      <c r="BVX120" s="63"/>
      <c r="BVY120" s="63"/>
      <c r="BVZ120" s="63"/>
      <c r="BWA120" s="63"/>
      <c r="BWB120" s="63"/>
      <c r="BWC120" s="63"/>
      <c r="BWD120" s="63"/>
      <c r="BWE120" s="63"/>
      <c r="BWF120" s="63"/>
      <c r="BWG120" s="63"/>
      <c r="BWH120" s="63"/>
      <c r="BWI120" s="63"/>
      <c r="BWJ120" s="63"/>
      <c r="BWK120" s="63"/>
      <c r="BWL120" s="63"/>
      <c r="BWM120" s="63"/>
      <c r="BWN120" s="63"/>
      <c r="BWO120" s="63"/>
      <c r="BWP120" s="63"/>
      <c r="BWQ120" s="63"/>
      <c r="BWR120" s="63"/>
      <c r="BWS120" s="63"/>
      <c r="BWT120" s="63"/>
      <c r="BWU120" s="63"/>
      <c r="BWV120" s="63"/>
      <c r="BWW120" s="63"/>
      <c r="BWX120" s="63"/>
      <c r="BWY120" s="63"/>
      <c r="BWZ120" s="63"/>
      <c r="BXA120" s="63"/>
      <c r="BXB120" s="63"/>
      <c r="BXC120" s="63"/>
      <c r="BXD120" s="63"/>
      <c r="BXE120" s="63"/>
      <c r="BXF120" s="63"/>
      <c r="BXG120" s="63"/>
      <c r="BXH120" s="63"/>
      <c r="BXI120" s="63"/>
      <c r="BXJ120" s="63"/>
      <c r="BXK120" s="63"/>
      <c r="BXL120" s="63"/>
      <c r="BXM120" s="63"/>
      <c r="BXN120" s="63"/>
      <c r="BXO120" s="63"/>
      <c r="BXP120" s="63"/>
      <c r="BXQ120" s="63"/>
      <c r="BXR120" s="63"/>
      <c r="BXS120" s="63"/>
      <c r="BXT120" s="63"/>
      <c r="BXU120" s="63"/>
      <c r="BXV120" s="63"/>
      <c r="BXW120" s="63"/>
      <c r="BXX120" s="63"/>
      <c r="BXY120" s="63"/>
      <c r="BXZ120" s="63"/>
      <c r="BYA120" s="63"/>
      <c r="BYB120" s="63"/>
      <c r="BYC120" s="63"/>
      <c r="BYD120" s="63"/>
      <c r="BYE120" s="63"/>
      <c r="BYF120" s="63"/>
      <c r="BYG120" s="63"/>
      <c r="BYH120" s="63"/>
      <c r="BYI120" s="63"/>
      <c r="BYJ120" s="63"/>
      <c r="BYK120" s="63"/>
      <c r="BYL120" s="63"/>
      <c r="BYM120" s="63"/>
      <c r="BYN120" s="63"/>
      <c r="BYO120" s="63"/>
      <c r="BYP120" s="63"/>
      <c r="BYQ120" s="63"/>
      <c r="BYR120" s="63"/>
      <c r="BYS120" s="63"/>
      <c r="BYT120" s="63"/>
      <c r="BYU120" s="63"/>
      <c r="BYV120" s="63"/>
      <c r="BYW120" s="63"/>
      <c r="BYX120" s="63"/>
      <c r="BYY120" s="63"/>
      <c r="BYZ120" s="63"/>
      <c r="BZA120" s="63"/>
      <c r="BZB120" s="63"/>
      <c r="BZC120" s="63"/>
      <c r="BZD120" s="63"/>
      <c r="BZE120" s="63"/>
      <c r="BZF120" s="63"/>
      <c r="BZG120" s="63"/>
      <c r="BZH120" s="63"/>
      <c r="BZI120" s="63"/>
      <c r="BZJ120" s="63"/>
      <c r="BZK120" s="63"/>
      <c r="BZL120" s="63"/>
      <c r="BZM120" s="63"/>
      <c r="BZN120" s="63"/>
      <c r="BZO120" s="63"/>
      <c r="BZP120" s="63"/>
      <c r="BZQ120" s="63"/>
      <c r="BZR120" s="63"/>
      <c r="BZS120" s="63"/>
      <c r="BZT120" s="63"/>
      <c r="BZU120" s="63"/>
      <c r="BZV120" s="63"/>
      <c r="BZW120" s="63"/>
      <c r="BZX120" s="63"/>
      <c r="BZY120" s="63"/>
      <c r="BZZ120" s="63"/>
      <c r="CAA120" s="63"/>
      <c r="CAB120" s="63"/>
      <c r="CAC120" s="63"/>
      <c r="CAD120" s="63"/>
      <c r="CAE120" s="63"/>
      <c r="CAF120" s="63"/>
      <c r="CAG120" s="63"/>
      <c r="CAH120" s="63"/>
      <c r="CAI120" s="63"/>
      <c r="CAJ120" s="63"/>
      <c r="CAK120" s="63"/>
      <c r="CAL120" s="63"/>
      <c r="CAM120" s="63"/>
      <c r="CAN120" s="63"/>
      <c r="CAO120" s="63"/>
      <c r="CAP120" s="63"/>
      <c r="CAQ120" s="63"/>
      <c r="CAR120" s="63"/>
      <c r="CAS120" s="63"/>
      <c r="CAT120" s="63"/>
      <c r="CAU120" s="63"/>
      <c r="CAV120" s="63"/>
      <c r="CAW120" s="63"/>
      <c r="CAX120" s="63"/>
      <c r="CAY120" s="63"/>
      <c r="CAZ120" s="63"/>
      <c r="CBA120" s="63"/>
      <c r="CBB120" s="63"/>
      <c r="CBC120" s="63"/>
      <c r="CBD120" s="63"/>
      <c r="CBE120" s="63"/>
      <c r="CBF120" s="63"/>
      <c r="CBG120" s="63"/>
      <c r="CBH120" s="63"/>
      <c r="CBI120" s="63"/>
      <c r="CBJ120" s="63"/>
      <c r="CBK120" s="63"/>
      <c r="CBL120" s="63"/>
      <c r="CBM120" s="63"/>
      <c r="CBN120" s="63"/>
      <c r="CBO120" s="63"/>
      <c r="CBP120" s="63"/>
      <c r="CBQ120" s="63"/>
      <c r="CBR120" s="63"/>
      <c r="CBS120" s="63"/>
      <c r="CBT120" s="63"/>
      <c r="CBU120" s="63"/>
      <c r="CBV120" s="63"/>
      <c r="CBW120" s="63"/>
      <c r="CBX120" s="63"/>
      <c r="CBY120" s="63"/>
      <c r="CBZ120" s="63"/>
      <c r="CCA120" s="63"/>
      <c r="CCB120" s="63"/>
      <c r="CCC120" s="63"/>
      <c r="CCD120" s="63"/>
      <c r="CCE120" s="63"/>
      <c r="CCF120" s="63"/>
      <c r="CCG120" s="63"/>
      <c r="CCH120" s="63"/>
      <c r="CCI120" s="63"/>
      <c r="CCJ120" s="63"/>
      <c r="CCK120" s="63"/>
      <c r="CCL120" s="63"/>
      <c r="CCM120" s="63"/>
      <c r="CCN120" s="63"/>
      <c r="CCO120" s="63"/>
      <c r="CCP120" s="63"/>
      <c r="CCQ120" s="63"/>
      <c r="CCR120" s="63"/>
      <c r="CCS120" s="63"/>
      <c r="CCT120" s="63"/>
      <c r="CCU120" s="63"/>
      <c r="CCV120" s="63"/>
      <c r="CCW120" s="63"/>
      <c r="CCX120" s="63"/>
      <c r="CCY120" s="63"/>
      <c r="CCZ120" s="63"/>
      <c r="CDA120" s="63"/>
      <c r="CDB120" s="63"/>
      <c r="CDC120" s="63"/>
      <c r="CDD120" s="63"/>
      <c r="CDE120" s="63"/>
      <c r="CDF120" s="63"/>
      <c r="CDG120" s="63"/>
      <c r="CDH120" s="63"/>
      <c r="CDI120" s="63"/>
      <c r="CDJ120" s="63"/>
      <c r="CDK120" s="63"/>
      <c r="CDL120" s="63"/>
      <c r="CDM120" s="63"/>
      <c r="CDN120" s="63"/>
      <c r="CDO120" s="63"/>
      <c r="CDP120" s="63"/>
      <c r="CDQ120" s="63"/>
      <c r="CDR120" s="63"/>
      <c r="CDS120" s="63"/>
      <c r="CDT120" s="63"/>
      <c r="CDU120" s="63"/>
      <c r="CDV120" s="63"/>
      <c r="CDW120" s="63"/>
      <c r="CDX120" s="63"/>
      <c r="CDY120" s="63"/>
      <c r="CDZ120" s="63"/>
      <c r="CEA120" s="63"/>
      <c r="CEB120" s="63"/>
      <c r="CEC120" s="63"/>
      <c r="CED120" s="63"/>
      <c r="CEE120" s="63"/>
      <c r="CEF120" s="63"/>
      <c r="CEG120" s="63"/>
      <c r="CEH120" s="63"/>
      <c r="CEI120" s="63"/>
      <c r="CEJ120" s="63"/>
      <c r="CEK120" s="63"/>
      <c r="CEL120" s="63"/>
      <c r="CEM120" s="63"/>
      <c r="CEN120" s="63"/>
      <c r="CEO120" s="63"/>
      <c r="CEP120" s="63"/>
      <c r="CEQ120" s="63"/>
      <c r="CER120" s="63"/>
      <c r="CES120" s="63"/>
      <c r="CET120" s="63"/>
      <c r="CEU120" s="63"/>
      <c r="CEV120" s="63"/>
      <c r="CEW120" s="63"/>
      <c r="CEX120" s="63"/>
      <c r="CEY120" s="63"/>
      <c r="CEZ120" s="63"/>
      <c r="CFA120" s="63"/>
      <c r="CFB120" s="63"/>
      <c r="CFC120" s="63"/>
      <c r="CFD120" s="63"/>
      <c r="CFE120" s="63"/>
      <c r="CFF120" s="63"/>
      <c r="CFG120" s="63"/>
      <c r="CFH120" s="63"/>
      <c r="CFI120" s="63"/>
      <c r="CFJ120" s="63"/>
      <c r="CFK120" s="63"/>
      <c r="CFL120" s="63"/>
      <c r="CFM120" s="63"/>
      <c r="CFN120" s="63"/>
      <c r="CFO120" s="63"/>
      <c r="CFP120" s="63"/>
      <c r="CFQ120" s="63"/>
      <c r="CFR120" s="63"/>
      <c r="CFS120" s="63"/>
      <c r="CFT120" s="63"/>
      <c r="CFU120" s="63"/>
      <c r="CFV120" s="63"/>
      <c r="CFW120" s="63"/>
      <c r="CFX120" s="63"/>
      <c r="CFY120" s="63"/>
      <c r="CFZ120" s="63"/>
      <c r="CGA120" s="63"/>
      <c r="CGB120" s="63"/>
      <c r="CGC120" s="63"/>
      <c r="CGD120" s="63"/>
      <c r="CGE120" s="63"/>
      <c r="CGF120" s="63"/>
      <c r="CGG120" s="63"/>
      <c r="CGH120" s="63"/>
      <c r="CGI120" s="63"/>
      <c r="CGJ120" s="63"/>
      <c r="CGK120" s="63"/>
      <c r="CGL120" s="63"/>
      <c r="CGM120" s="63"/>
      <c r="CGN120" s="63"/>
      <c r="CGO120" s="63"/>
      <c r="CGP120" s="63"/>
      <c r="CGQ120" s="63"/>
      <c r="CGR120" s="63"/>
      <c r="CGS120" s="63"/>
      <c r="CGT120" s="63"/>
      <c r="CGU120" s="63"/>
      <c r="CGV120" s="63"/>
      <c r="CGW120" s="63"/>
      <c r="CGX120" s="63"/>
      <c r="CGY120" s="63"/>
      <c r="CGZ120" s="63"/>
      <c r="CHA120" s="63"/>
      <c r="CHB120" s="63"/>
      <c r="CHC120" s="63"/>
      <c r="CHD120" s="63"/>
      <c r="CHE120" s="63"/>
      <c r="CHF120" s="63"/>
      <c r="CHG120" s="63"/>
      <c r="CHH120" s="63"/>
      <c r="CHI120" s="63"/>
      <c r="CHJ120" s="63"/>
      <c r="CHK120" s="63"/>
      <c r="CHL120" s="63"/>
      <c r="CHM120" s="63"/>
      <c r="CHN120" s="63"/>
      <c r="CHO120" s="63"/>
      <c r="CHP120" s="63"/>
      <c r="CHQ120" s="63"/>
      <c r="CHR120" s="63"/>
      <c r="CHS120" s="63"/>
      <c r="CHT120" s="63"/>
      <c r="CHU120" s="63"/>
      <c r="CHV120" s="63"/>
      <c r="CHW120" s="63"/>
      <c r="CHX120" s="63"/>
      <c r="CHY120" s="63"/>
      <c r="CHZ120" s="63"/>
      <c r="CIA120" s="63"/>
      <c r="CIB120" s="63"/>
      <c r="CIC120" s="63"/>
      <c r="CID120" s="63"/>
      <c r="CIE120" s="63"/>
      <c r="CIF120" s="63"/>
      <c r="CIG120" s="63"/>
      <c r="CIH120" s="63"/>
      <c r="CII120" s="63"/>
      <c r="CIJ120" s="63"/>
      <c r="CIK120" s="63"/>
      <c r="CIL120" s="63"/>
      <c r="CIM120" s="63"/>
      <c r="CIN120" s="63"/>
      <c r="CIO120" s="63"/>
      <c r="CIP120" s="63"/>
      <c r="CIQ120" s="63"/>
      <c r="CIR120" s="63"/>
      <c r="CIS120" s="63"/>
      <c r="CIT120" s="63"/>
      <c r="CIU120" s="63"/>
      <c r="CIV120" s="63"/>
      <c r="CIW120" s="63"/>
      <c r="CIX120" s="63"/>
      <c r="CIY120" s="63"/>
      <c r="CIZ120" s="63"/>
      <c r="CJA120" s="63"/>
      <c r="CJB120" s="63"/>
      <c r="CJC120" s="63"/>
      <c r="CJD120" s="63"/>
      <c r="CJE120" s="63"/>
      <c r="CJF120" s="63"/>
      <c r="CJG120" s="63"/>
      <c r="CJH120" s="63"/>
      <c r="CJI120" s="63"/>
      <c r="CJJ120" s="63"/>
      <c r="CJK120" s="63"/>
      <c r="CJL120" s="63"/>
      <c r="CJM120" s="63"/>
      <c r="CJN120" s="63"/>
      <c r="CJO120" s="63"/>
      <c r="CJP120" s="63"/>
      <c r="CJQ120" s="63"/>
      <c r="CJR120" s="63"/>
      <c r="CJS120" s="63"/>
      <c r="CJT120" s="63"/>
      <c r="CJU120" s="63"/>
      <c r="CJV120" s="63"/>
      <c r="CJW120" s="63"/>
      <c r="CJX120" s="63"/>
      <c r="CJY120" s="63"/>
      <c r="CJZ120" s="63"/>
      <c r="CKA120" s="63"/>
      <c r="CKB120" s="63"/>
      <c r="CKC120" s="63"/>
      <c r="CKD120" s="63"/>
      <c r="CKE120" s="63"/>
      <c r="CKF120" s="63"/>
      <c r="CKG120" s="63"/>
      <c r="CKH120" s="63"/>
      <c r="CKI120" s="63"/>
      <c r="CKJ120" s="63"/>
      <c r="CKK120" s="63"/>
      <c r="CKL120" s="63"/>
      <c r="CKM120" s="63"/>
      <c r="CKN120" s="63"/>
      <c r="CKO120" s="63"/>
      <c r="CKP120" s="63"/>
      <c r="CKQ120" s="63"/>
      <c r="CKR120" s="63"/>
      <c r="CKS120" s="63"/>
      <c r="CKT120" s="63"/>
      <c r="CKU120" s="63"/>
      <c r="CKV120" s="63"/>
      <c r="CKW120" s="63"/>
      <c r="CKX120" s="63"/>
      <c r="CKY120" s="63"/>
      <c r="CKZ120" s="63"/>
      <c r="CLA120" s="63"/>
      <c r="CLB120" s="63"/>
      <c r="CLC120" s="63"/>
      <c r="CLD120" s="63"/>
      <c r="CLE120" s="63"/>
      <c r="CLF120" s="63"/>
      <c r="CLG120" s="63"/>
      <c r="CLH120" s="63"/>
      <c r="CLI120" s="63"/>
      <c r="CLJ120" s="63"/>
      <c r="CLK120" s="63"/>
      <c r="CLL120" s="63"/>
      <c r="CLM120" s="63"/>
      <c r="CLN120" s="63"/>
      <c r="CLO120" s="63"/>
      <c r="CLP120" s="63"/>
      <c r="CLQ120" s="63"/>
      <c r="CLR120" s="63"/>
      <c r="CLS120" s="63"/>
      <c r="CLT120" s="63"/>
      <c r="CLU120" s="63"/>
      <c r="CLV120" s="63"/>
      <c r="CLW120" s="63"/>
      <c r="CLX120" s="63"/>
      <c r="CLY120" s="63"/>
      <c r="CLZ120" s="63"/>
      <c r="CMA120" s="63"/>
      <c r="CMB120" s="63"/>
      <c r="CMC120" s="63"/>
      <c r="CMD120" s="63"/>
      <c r="CME120" s="63"/>
      <c r="CMF120" s="63"/>
      <c r="CMG120" s="63"/>
      <c r="CMH120" s="63"/>
      <c r="CMI120" s="63"/>
      <c r="CMJ120" s="63"/>
      <c r="CMK120" s="63"/>
      <c r="CML120" s="63"/>
      <c r="CMM120" s="63"/>
      <c r="CMN120" s="63"/>
      <c r="CMO120" s="63"/>
      <c r="CMP120" s="63"/>
      <c r="CMQ120" s="63"/>
      <c r="CMR120" s="63"/>
      <c r="CMS120" s="63"/>
      <c r="CMT120" s="63"/>
      <c r="CMU120" s="63"/>
      <c r="CMV120" s="63"/>
      <c r="CMW120" s="63"/>
      <c r="CMX120" s="63"/>
      <c r="CMY120" s="63"/>
      <c r="CMZ120" s="63"/>
      <c r="CNA120" s="63"/>
      <c r="CNB120" s="63"/>
      <c r="CNC120" s="63"/>
      <c r="CND120" s="63"/>
      <c r="CNE120" s="63"/>
      <c r="CNF120" s="63"/>
      <c r="CNG120" s="63"/>
      <c r="CNH120" s="63"/>
      <c r="CNI120" s="63"/>
      <c r="CNJ120" s="63"/>
      <c r="CNK120" s="63"/>
      <c r="CNL120" s="63"/>
      <c r="CNM120" s="63"/>
      <c r="CNN120" s="63"/>
      <c r="CNO120" s="63"/>
      <c r="CNP120" s="63"/>
      <c r="CNQ120" s="63"/>
      <c r="CNR120" s="63"/>
      <c r="CNS120" s="63"/>
      <c r="CNT120" s="63"/>
      <c r="CNU120" s="63"/>
      <c r="CNV120" s="63"/>
      <c r="CNW120" s="63"/>
      <c r="CNX120" s="63"/>
      <c r="CNY120" s="63"/>
      <c r="CNZ120" s="63"/>
      <c r="COA120" s="63"/>
      <c r="COB120" s="63"/>
      <c r="COC120" s="63"/>
      <c r="COD120" s="63"/>
      <c r="COE120" s="63"/>
      <c r="COF120" s="63"/>
      <c r="COG120" s="63"/>
      <c r="COH120" s="63"/>
      <c r="COI120" s="63"/>
      <c r="COJ120" s="63"/>
      <c r="COK120" s="63"/>
      <c r="COL120" s="63"/>
      <c r="COM120" s="63"/>
      <c r="CON120" s="63"/>
      <c r="COO120" s="63"/>
      <c r="COP120" s="63"/>
      <c r="COQ120" s="63"/>
      <c r="COR120" s="63"/>
      <c r="COS120" s="63"/>
      <c r="COT120" s="63"/>
      <c r="COU120" s="63"/>
      <c r="COV120" s="63"/>
      <c r="COW120" s="63"/>
      <c r="COX120" s="63"/>
      <c r="COY120" s="63"/>
      <c r="COZ120" s="63"/>
      <c r="CPA120" s="63"/>
      <c r="CPB120" s="63"/>
      <c r="CPC120" s="63"/>
      <c r="CPD120" s="63"/>
      <c r="CPE120" s="63"/>
      <c r="CPF120" s="63"/>
      <c r="CPG120" s="63"/>
      <c r="CPH120" s="63"/>
      <c r="CPI120" s="63"/>
      <c r="CPJ120" s="63"/>
      <c r="CPK120" s="63"/>
      <c r="CPL120" s="63"/>
      <c r="CPM120" s="63"/>
      <c r="CPN120" s="63"/>
      <c r="CPO120" s="63"/>
      <c r="CPP120" s="63"/>
      <c r="CPQ120" s="63"/>
      <c r="CPR120" s="63"/>
      <c r="CPS120" s="63"/>
      <c r="CPT120" s="63"/>
      <c r="CPU120" s="63"/>
      <c r="CPV120" s="63"/>
      <c r="CPW120" s="63"/>
      <c r="CPX120" s="63"/>
      <c r="CPY120" s="63"/>
      <c r="CPZ120" s="63"/>
      <c r="CQA120" s="63"/>
      <c r="CQB120" s="63"/>
      <c r="CQC120" s="63"/>
      <c r="CQD120" s="63"/>
      <c r="CQE120" s="63"/>
      <c r="CQF120" s="63"/>
      <c r="CQG120" s="63"/>
      <c r="CQH120" s="63"/>
      <c r="CQI120" s="63"/>
      <c r="CQJ120" s="63"/>
      <c r="CQK120" s="63"/>
      <c r="CQL120" s="63"/>
      <c r="CQM120" s="63"/>
      <c r="CQN120" s="63"/>
      <c r="CQO120" s="63"/>
      <c r="CQP120" s="63"/>
      <c r="CQQ120" s="63"/>
      <c r="CQR120" s="63"/>
      <c r="CQS120" s="63"/>
      <c r="CQT120" s="63"/>
      <c r="CQU120" s="63"/>
      <c r="CQV120" s="63"/>
      <c r="CQW120" s="63"/>
      <c r="CQX120" s="63"/>
      <c r="CQY120" s="63"/>
      <c r="CQZ120" s="63"/>
      <c r="CRA120" s="63"/>
      <c r="CRB120" s="63"/>
      <c r="CRC120" s="63"/>
      <c r="CRD120" s="63"/>
      <c r="CRE120" s="63"/>
      <c r="CRF120" s="63"/>
      <c r="CRG120" s="63"/>
      <c r="CRH120" s="63"/>
      <c r="CRI120" s="63"/>
      <c r="CRJ120" s="63"/>
      <c r="CRK120" s="63"/>
      <c r="CRL120" s="63"/>
      <c r="CRM120" s="63"/>
      <c r="CRN120" s="63"/>
      <c r="CRO120" s="63"/>
      <c r="CRP120" s="63"/>
      <c r="CRQ120" s="63"/>
      <c r="CRR120" s="63"/>
      <c r="CRS120" s="63"/>
      <c r="CRT120" s="63"/>
      <c r="CRU120" s="63"/>
      <c r="CRV120" s="63"/>
      <c r="CRW120" s="63"/>
      <c r="CRX120" s="63"/>
      <c r="CRY120" s="63"/>
      <c r="CRZ120" s="63"/>
      <c r="CSA120" s="63"/>
      <c r="CSB120" s="63"/>
      <c r="CSC120" s="63"/>
      <c r="CSD120" s="63"/>
      <c r="CSE120" s="63"/>
      <c r="CSF120" s="63"/>
      <c r="CSG120" s="63"/>
      <c r="CSH120" s="63"/>
      <c r="CSI120" s="63"/>
      <c r="CSJ120" s="63"/>
      <c r="CSK120" s="63"/>
      <c r="CSL120" s="63"/>
      <c r="CSM120" s="63"/>
      <c r="CSN120" s="63"/>
      <c r="CSO120" s="63"/>
      <c r="CSP120" s="63"/>
      <c r="CSQ120" s="63"/>
      <c r="CSR120" s="63"/>
      <c r="CSS120" s="63"/>
      <c r="CST120" s="63"/>
      <c r="CSU120" s="63"/>
      <c r="CSV120" s="63"/>
      <c r="CSW120" s="63"/>
      <c r="CSX120" s="63"/>
      <c r="CSY120" s="63"/>
      <c r="CSZ120" s="63"/>
      <c r="CTA120" s="63"/>
      <c r="CTB120" s="63"/>
      <c r="CTC120" s="63"/>
      <c r="CTD120" s="63"/>
      <c r="CTE120" s="63"/>
      <c r="CTF120" s="63"/>
      <c r="CTG120" s="63"/>
      <c r="CTH120" s="63"/>
      <c r="CTI120" s="63"/>
      <c r="CTJ120" s="63"/>
      <c r="CTK120" s="63"/>
      <c r="CTL120" s="63"/>
      <c r="CTM120" s="63"/>
      <c r="CTN120" s="63"/>
      <c r="CTO120" s="63"/>
      <c r="CTP120" s="63"/>
      <c r="CTQ120" s="63"/>
      <c r="CTR120" s="63"/>
      <c r="CTS120" s="63"/>
      <c r="CTT120" s="63"/>
      <c r="CTU120" s="63"/>
      <c r="CTV120" s="63"/>
      <c r="CTW120" s="63"/>
      <c r="CTX120" s="63"/>
      <c r="CTY120" s="63"/>
      <c r="CTZ120" s="63"/>
      <c r="CUA120" s="63"/>
      <c r="CUB120" s="63"/>
      <c r="CUC120" s="63"/>
      <c r="CUD120" s="63"/>
      <c r="CUE120" s="63"/>
      <c r="CUF120" s="63"/>
      <c r="CUG120" s="63"/>
      <c r="CUH120" s="63"/>
      <c r="CUI120" s="63"/>
      <c r="CUJ120" s="63"/>
      <c r="CUK120" s="63"/>
      <c r="CUL120" s="63"/>
      <c r="CUM120" s="63"/>
      <c r="CUN120" s="63"/>
      <c r="CUO120" s="63"/>
      <c r="CUP120" s="63"/>
      <c r="CUQ120" s="63"/>
      <c r="CUR120" s="63"/>
      <c r="CUS120" s="63"/>
      <c r="CUT120" s="63"/>
      <c r="CUU120" s="63"/>
      <c r="CUV120" s="63"/>
      <c r="CUW120" s="63"/>
      <c r="CUX120" s="63"/>
      <c r="CUY120" s="63"/>
      <c r="CUZ120" s="63"/>
      <c r="CVA120" s="63"/>
      <c r="CVB120" s="63"/>
      <c r="CVC120" s="63"/>
      <c r="CVD120" s="63"/>
      <c r="CVE120" s="63"/>
      <c r="CVF120" s="63"/>
      <c r="CVG120" s="63"/>
      <c r="CVH120" s="63"/>
      <c r="CVI120" s="63"/>
      <c r="CVJ120" s="63"/>
      <c r="CVK120" s="63"/>
      <c r="CVL120" s="63"/>
      <c r="CVM120" s="63"/>
      <c r="CVN120" s="63"/>
      <c r="CVO120" s="63"/>
      <c r="CVP120" s="63"/>
      <c r="CVQ120" s="63"/>
      <c r="CVR120" s="63"/>
      <c r="CVS120" s="63"/>
      <c r="CVT120" s="63"/>
      <c r="CVU120" s="63"/>
      <c r="CVV120" s="63"/>
      <c r="CVW120" s="63"/>
      <c r="CVX120" s="63"/>
      <c r="CVY120" s="63"/>
      <c r="CVZ120" s="63"/>
      <c r="CWA120" s="63"/>
      <c r="CWB120" s="63"/>
      <c r="CWC120" s="63"/>
      <c r="CWD120" s="63"/>
      <c r="CWE120" s="63"/>
      <c r="CWF120" s="63"/>
      <c r="CWG120" s="63"/>
      <c r="CWH120" s="63"/>
      <c r="CWI120" s="63"/>
      <c r="CWJ120" s="63"/>
      <c r="CWK120" s="63"/>
      <c r="CWL120" s="63"/>
      <c r="CWM120" s="63"/>
      <c r="CWN120" s="63"/>
      <c r="CWO120" s="63"/>
      <c r="CWP120" s="63"/>
      <c r="CWQ120" s="63"/>
      <c r="CWR120" s="63"/>
      <c r="CWS120" s="63"/>
      <c r="CWT120" s="63"/>
      <c r="CWU120" s="63"/>
      <c r="CWV120" s="63"/>
      <c r="CWW120" s="63"/>
      <c r="CWX120" s="63"/>
      <c r="CWY120" s="63"/>
      <c r="CWZ120" s="63"/>
      <c r="CXA120" s="63"/>
      <c r="CXB120" s="63"/>
      <c r="CXC120" s="63"/>
      <c r="CXD120" s="63"/>
      <c r="CXE120" s="63"/>
      <c r="CXF120" s="63"/>
      <c r="CXG120" s="63"/>
      <c r="CXH120" s="63"/>
      <c r="CXI120" s="63"/>
      <c r="CXJ120" s="63"/>
      <c r="CXK120" s="63"/>
      <c r="CXL120" s="63"/>
      <c r="CXM120" s="63"/>
      <c r="CXN120" s="63"/>
      <c r="CXO120" s="63"/>
      <c r="CXP120" s="63"/>
      <c r="CXQ120" s="63"/>
      <c r="CXR120" s="63"/>
      <c r="CXS120" s="63"/>
      <c r="CXT120" s="63"/>
      <c r="CXU120" s="63"/>
      <c r="CXV120" s="63"/>
      <c r="CXW120" s="63"/>
      <c r="CXX120" s="63"/>
      <c r="CXY120" s="63"/>
      <c r="CXZ120" s="63"/>
      <c r="CYA120" s="63"/>
      <c r="CYB120" s="63"/>
      <c r="CYC120" s="63"/>
      <c r="CYD120" s="63"/>
      <c r="CYE120" s="63"/>
      <c r="CYF120" s="63"/>
      <c r="CYG120" s="63"/>
      <c r="CYH120" s="63"/>
      <c r="CYI120" s="63"/>
      <c r="CYJ120" s="63"/>
      <c r="CYK120" s="63"/>
      <c r="CYL120" s="63"/>
      <c r="CYM120" s="63"/>
      <c r="CYN120" s="63"/>
      <c r="CYO120" s="63"/>
      <c r="CYP120" s="63"/>
      <c r="CYQ120" s="63"/>
      <c r="CYR120" s="63"/>
      <c r="CYS120" s="63"/>
      <c r="CYT120" s="63"/>
      <c r="CYU120" s="63"/>
      <c r="CYV120" s="63"/>
      <c r="CYW120" s="63"/>
      <c r="CYX120" s="63"/>
      <c r="CYY120" s="63"/>
      <c r="CYZ120" s="63"/>
      <c r="CZA120" s="63"/>
      <c r="CZB120" s="63"/>
      <c r="CZC120" s="63"/>
      <c r="CZD120" s="63"/>
      <c r="CZE120" s="63"/>
      <c r="CZF120" s="63"/>
      <c r="CZG120" s="63"/>
      <c r="CZH120" s="63"/>
      <c r="CZI120" s="63"/>
      <c r="CZJ120" s="63"/>
      <c r="CZK120" s="63"/>
      <c r="CZL120" s="63"/>
      <c r="CZM120" s="63"/>
      <c r="CZN120" s="63"/>
      <c r="CZO120" s="63"/>
      <c r="CZP120" s="63"/>
      <c r="CZQ120" s="63"/>
      <c r="CZR120" s="63"/>
      <c r="CZS120" s="63"/>
      <c r="CZT120" s="63"/>
      <c r="CZU120" s="63"/>
      <c r="CZV120" s="63"/>
      <c r="CZW120" s="63"/>
      <c r="CZX120" s="63"/>
      <c r="CZY120" s="63"/>
      <c r="CZZ120" s="63"/>
      <c r="DAA120" s="63"/>
      <c r="DAB120" s="63"/>
      <c r="DAC120" s="63"/>
      <c r="DAD120" s="63"/>
      <c r="DAE120" s="63"/>
      <c r="DAF120" s="63"/>
      <c r="DAG120" s="63"/>
      <c r="DAH120" s="63"/>
      <c r="DAI120" s="63"/>
      <c r="DAJ120" s="63"/>
      <c r="DAK120" s="63"/>
      <c r="DAL120" s="63"/>
      <c r="DAM120" s="63"/>
      <c r="DAN120" s="63"/>
      <c r="DAO120" s="63"/>
      <c r="DAP120" s="63"/>
      <c r="DAQ120" s="63"/>
      <c r="DAR120" s="63"/>
      <c r="DAS120" s="63"/>
      <c r="DAT120" s="63"/>
      <c r="DAU120" s="63"/>
      <c r="DAV120" s="63"/>
      <c r="DAW120" s="63"/>
      <c r="DAX120" s="63"/>
      <c r="DAY120" s="63"/>
      <c r="DAZ120" s="63"/>
      <c r="DBA120" s="63"/>
      <c r="DBB120" s="63"/>
      <c r="DBC120" s="63"/>
      <c r="DBD120" s="63"/>
      <c r="DBE120" s="63"/>
      <c r="DBF120" s="63"/>
      <c r="DBG120" s="63"/>
      <c r="DBH120" s="63"/>
      <c r="DBI120" s="63"/>
      <c r="DBJ120" s="63"/>
      <c r="DBK120" s="63"/>
      <c r="DBL120" s="63"/>
      <c r="DBM120" s="63"/>
      <c r="DBN120" s="63"/>
      <c r="DBO120" s="63"/>
      <c r="DBP120" s="63"/>
      <c r="DBQ120" s="63"/>
      <c r="DBR120" s="63"/>
      <c r="DBS120" s="63"/>
      <c r="DBT120" s="63"/>
      <c r="DBU120" s="63"/>
      <c r="DBV120" s="63"/>
      <c r="DBW120" s="63"/>
      <c r="DBX120" s="63"/>
      <c r="DBY120" s="63"/>
      <c r="DBZ120" s="63"/>
      <c r="DCA120" s="63"/>
      <c r="DCB120" s="63"/>
      <c r="DCC120" s="63"/>
      <c r="DCD120" s="63"/>
      <c r="DCE120" s="63"/>
      <c r="DCF120" s="63"/>
      <c r="DCG120" s="63"/>
      <c r="DCH120" s="63"/>
      <c r="DCI120" s="63"/>
      <c r="DCJ120" s="63"/>
      <c r="DCK120" s="63"/>
      <c r="DCL120" s="63"/>
      <c r="DCM120" s="63"/>
      <c r="DCN120" s="63"/>
      <c r="DCO120" s="63"/>
      <c r="DCP120" s="63"/>
      <c r="DCQ120" s="63"/>
      <c r="DCR120" s="63"/>
      <c r="DCS120" s="63"/>
      <c r="DCT120" s="63"/>
      <c r="DCU120" s="63"/>
      <c r="DCV120" s="63"/>
      <c r="DCW120" s="63"/>
      <c r="DCX120" s="63"/>
      <c r="DCY120" s="63"/>
      <c r="DCZ120" s="63"/>
      <c r="DDA120" s="63"/>
      <c r="DDB120" s="63"/>
      <c r="DDC120" s="63"/>
      <c r="DDD120" s="63"/>
      <c r="DDE120" s="63"/>
      <c r="DDF120" s="63"/>
      <c r="DDG120" s="63"/>
      <c r="DDH120" s="63"/>
      <c r="DDI120" s="63"/>
      <c r="DDJ120" s="63"/>
      <c r="DDK120" s="63"/>
      <c r="DDL120" s="63"/>
      <c r="DDM120" s="63"/>
      <c r="DDN120" s="63"/>
      <c r="DDO120" s="63"/>
      <c r="DDP120" s="63"/>
      <c r="DDQ120" s="63"/>
      <c r="DDR120" s="63"/>
      <c r="DDS120" s="63"/>
      <c r="DDT120" s="63"/>
      <c r="DDU120" s="63"/>
      <c r="DDV120" s="63"/>
      <c r="DDW120" s="63"/>
      <c r="DDX120" s="63"/>
      <c r="DDY120" s="63"/>
      <c r="DDZ120" s="63"/>
      <c r="DEA120" s="63"/>
      <c r="DEB120" s="63"/>
      <c r="DEC120" s="63"/>
      <c r="DED120" s="63"/>
      <c r="DEE120" s="63"/>
      <c r="DEF120" s="63"/>
      <c r="DEG120" s="63"/>
      <c r="DEH120" s="63"/>
      <c r="DEI120" s="63"/>
      <c r="DEJ120" s="63"/>
      <c r="DEK120" s="63"/>
      <c r="DEL120" s="63"/>
      <c r="DEM120" s="63"/>
      <c r="DEN120" s="63"/>
      <c r="DEO120" s="63"/>
      <c r="DEP120" s="63"/>
      <c r="DEQ120" s="63"/>
      <c r="DER120" s="63"/>
      <c r="DES120" s="63"/>
      <c r="DET120" s="63"/>
      <c r="DEU120" s="63"/>
      <c r="DEV120" s="63"/>
      <c r="DEW120" s="63"/>
      <c r="DEX120" s="63"/>
      <c r="DEY120" s="63"/>
      <c r="DEZ120" s="63"/>
      <c r="DFA120" s="63"/>
      <c r="DFB120" s="63"/>
      <c r="DFC120" s="63"/>
      <c r="DFD120" s="63"/>
      <c r="DFE120" s="63"/>
      <c r="DFF120" s="63"/>
      <c r="DFG120" s="63"/>
      <c r="DFH120" s="63"/>
      <c r="DFI120" s="63"/>
      <c r="DFJ120" s="63"/>
      <c r="DFK120" s="63"/>
      <c r="DFL120" s="63"/>
      <c r="DFM120" s="63"/>
      <c r="DFN120" s="63"/>
      <c r="DFO120" s="63"/>
      <c r="DFP120" s="63"/>
      <c r="DFQ120" s="63"/>
      <c r="DFR120" s="63"/>
      <c r="DFS120" s="63"/>
      <c r="DFT120" s="63"/>
      <c r="DFU120" s="63"/>
      <c r="DFV120" s="63"/>
      <c r="DFW120" s="63"/>
      <c r="DFX120" s="63"/>
      <c r="DFY120" s="63"/>
      <c r="DFZ120" s="63"/>
      <c r="DGA120" s="63"/>
      <c r="DGB120" s="63"/>
      <c r="DGC120" s="63"/>
      <c r="DGD120" s="63"/>
      <c r="DGE120" s="63"/>
      <c r="DGF120" s="63"/>
      <c r="DGG120" s="63"/>
      <c r="DGH120" s="63"/>
      <c r="DGI120" s="63"/>
      <c r="DGJ120" s="63"/>
      <c r="DGK120" s="63"/>
      <c r="DGL120" s="63"/>
      <c r="DGM120" s="63"/>
      <c r="DGN120" s="63"/>
      <c r="DGO120" s="63"/>
      <c r="DGP120" s="63"/>
      <c r="DGQ120" s="63"/>
      <c r="DGR120" s="63"/>
      <c r="DGS120" s="63"/>
      <c r="DGT120" s="63"/>
      <c r="DGU120" s="63"/>
      <c r="DGV120" s="63"/>
      <c r="DGW120" s="63"/>
      <c r="DGX120" s="63"/>
      <c r="DGY120" s="63"/>
      <c r="DGZ120" s="63"/>
      <c r="DHA120" s="63"/>
      <c r="DHB120" s="63"/>
      <c r="DHC120" s="63"/>
      <c r="DHD120" s="63"/>
      <c r="DHE120" s="63"/>
      <c r="DHF120" s="63"/>
      <c r="DHG120" s="63"/>
      <c r="DHH120" s="63"/>
      <c r="DHI120" s="63"/>
      <c r="DHJ120" s="63"/>
      <c r="DHK120" s="63"/>
      <c r="DHL120" s="63"/>
      <c r="DHM120" s="63"/>
      <c r="DHN120" s="63"/>
      <c r="DHO120" s="63"/>
      <c r="DHP120" s="63"/>
      <c r="DHQ120" s="63"/>
      <c r="DHR120" s="63"/>
      <c r="DHS120" s="63"/>
      <c r="DHT120" s="63"/>
      <c r="DHU120" s="63"/>
      <c r="DHV120" s="63"/>
      <c r="DHW120" s="63"/>
      <c r="DHX120" s="63"/>
      <c r="DHY120" s="63"/>
      <c r="DHZ120" s="63"/>
      <c r="DIA120" s="63"/>
      <c r="DIB120" s="63"/>
      <c r="DIC120" s="63"/>
      <c r="DID120" s="63"/>
      <c r="DIE120" s="63"/>
      <c r="DIF120" s="63"/>
      <c r="DIG120" s="63"/>
      <c r="DIH120" s="63"/>
      <c r="DII120" s="63"/>
      <c r="DIJ120" s="63"/>
      <c r="DIK120" s="63"/>
      <c r="DIL120" s="63"/>
      <c r="DIM120" s="63"/>
      <c r="DIN120" s="63"/>
      <c r="DIO120" s="63"/>
      <c r="DIP120" s="63"/>
      <c r="DIQ120" s="63"/>
      <c r="DIR120" s="63"/>
      <c r="DIS120" s="63"/>
      <c r="DIT120" s="63"/>
      <c r="DIU120" s="63"/>
      <c r="DIV120" s="63"/>
      <c r="DIW120" s="63"/>
      <c r="DIX120" s="63"/>
      <c r="DIY120" s="63"/>
      <c r="DIZ120" s="63"/>
      <c r="DJA120" s="63"/>
      <c r="DJB120" s="63"/>
      <c r="DJC120" s="63"/>
      <c r="DJD120" s="63"/>
      <c r="DJE120" s="63"/>
      <c r="DJF120" s="63"/>
      <c r="DJG120" s="63"/>
      <c r="DJH120" s="63"/>
      <c r="DJI120" s="63"/>
      <c r="DJJ120" s="63"/>
      <c r="DJK120" s="63"/>
      <c r="DJL120" s="63"/>
      <c r="DJM120" s="63"/>
      <c r="DJN120" s="63"/>
      <c r="DJO120" s="63"/>
      <c r="DJP120" s="63"/>
      <c r="DJQ120" s="63"/>
      <c r="DJR120" s="63"/>
      <c r="DJS120" s="63"/>
      <c r="DJT120" s="63"/>
      <c r="DJU120" s="63"/>
      <c r="DJV120" s="63"/>
      <c r="DJW120" s="63"/>
      <c r="DJX120" s="63"/>
      <c r="DJY120" s="63"/>
      <c r="DJZ120" s="63"/>
      <c r="DKA120" s="63"/>
      <c r="DKB120" s="63"/>
      <c r="DKC120" s="63"/>
      <c r="DKD120" s="63"/>
      <c r="DKE120" s="63"/>
      <c r="DKF120" s="63"/>
      <c r="DKG120" s="63"/>
      <c r="DKH120" s="63"/>
      <c r="DKI120" s="63"/>
      <c r="DKJ120" s="63"/>
      <c r="DKK120" s="63"/>
      <c r="DKL120" s="63"/>
      <c r="DKM120" s="63"/>
      <c r="DKN120" s="63"/>
      <c r="DKO120" s="63"/>
      <c r="DKP120" s="63"/>
      <c r="DKQ120" s="63"/>
      <c r="DKR120" s="63"/>
      <c r="DKS120" s="63"/>
      <c r="DKT120" s="63"/>
      <c r="DKU120" s="63"/>
      <c r="DKV120" s="63"/>
      <c r="DKW120" s="63"/>
      <c r="DKX120" s="63"/>
      <c r="DKY120" s="63"/>
      <c r="DKZ120" s="63"/>
      <c r="DLA120" s="63"/>
      <c r="DLB120" s="63"/>
      <c r="DLC120" s="63"/>
      <c r="DLD120" s="63"/>
      <c r="DLE120" s="63"/>
      <c r="DLF120" s="63"/>
      <c r="DLG120" s="63"/>
      <c r="DLH120" s="63"/>
      <c r="DLI120" s="63"/>
      <c r="DLJ120" s="63"/>
      <c r="DLK120" s="63"/>
      <c r="DLL120" s="63"/>
      <c r="DLM120" s="63"/>
      <c r="DLN120" s="63"/>
      <c r="DLO120" s="63"/>
      <c r="DLP120" s="63"/>
      <c r="DLQ120" s="63"/>
      <c r="DLR120" s="63"/>
      <c r="DLS120" s="63"/>
      <c r="DLT120" s="63"/>
      <c r="DLU120" s="63"/>
      <c r="DLV120" s="63"/>
      <c r="DLW120" s="63"/>
      <c r="DLX120" s="63"/>
      <c r="DLY120" s="63"/>
      <c r="DLZ120" s="63"/>
      <c r="DMA120" s="63"/>
      <c r="DMB120" s="63"/>
      <c r="DMC120" s="63"/>
      <c r="DMD120" s="63"/>
      <c r="DME120" s="63"/>
      <c r="DMF120" s="63"/>
      <c r="DMG120" s="63"/>
      <c r="DMH120" s="63"/>
      <c r="DMI120" s="63"/>
      <c r="DMJ120" s="63"/>
      <c r="DMK120" s="63"/>
      <c r="DML120" s="63"/>
      <c r="DMM120" s="63"/>
      <c r="DMN120" s="63"/>
      <c r="DMO120" s="63"/>
      <c r="DMP120" s="63"/>
      <c r="DMQ120" s="63"/>
      <c r="DMR120" s="63"/>
      <c r="DMS120" s="63"/>
      <c r="DMT120" s="63"/>
      <c r="DMU120" s="63"/>
      <c r="DMV120" s="63"/>
      <c r="DMW120" s="63"/>
      <c r="DMX120" s="63"/>
      <c r="DMY120" s="63"/>
      <c r="DMZ120" s="63"/>
      <c r="DNA120" s="63"/>
      <c r="DNB120" s="63"/>
      <c r="DNC120" s="63"/>
      <c r="DND120" s="63"/>
      <c r="DNE120" s="63"/>
      <c r="DNF120" s="63"/>
      <c r="DNG120" s="63"/>
      <c r="DNH120" s="63"/>
      <c r="DNI120" s="63"/>
      <c r="DNJ120" s="63"/>
      <c r="DNK120" s="63"/>
      <c r="DNL120" s="63"/>
      <c r="DNM120" s="63"/>
      <c r="DNN120" s="63"/>
      <c r="DNO120" s="63"/>
      <c r="DNP120" s="63"/>
      <c r="DNQ120" s="63"/>
      <c r="DNR120" s="63"/>
      <c r="DNS120" s="63"/>
      <c r="DNT120" s="63"/>
      <c r="DNU120" s="63"/>
      <c r="DNV120" s="63"/>
      <c r="DNW120" s="63"/>
      <c r="DNX120" s="63"/>
      <c r="DNY120" s="63"/>
      <c r="DNZ120" s="63"/>
      <c r="DOA120" s="63"/>
      <c r="DOB120" s="63"/>
      <c r="DOC120" s="63"/>
      <c r="DOD120" s="63"/>
      <c r="DOE120" s="63"/>
      <c r="DOF120" s="63"/>
      <c r="DOG120" s="63"/>
      <c r="DOH120" s="63"/>
      <c r="DOI120" s="63"/>
      <c r="DOJ120" s="63"/>
      <c r="DOK120" s="63"/>
      <c r="DOL120" s="63"/>
      <c r="DOM120" s="63"/>
      <c r="DON120" s="63"/>
      <c r="DOO120" s="63"/>
      <c r="DOP120" s="63"/>
      <c r="DOQ120" s="63"/>
      <c r="DOR120" s="63"/>
      <c r="DOS120" s="63"/>
      <c r="DOT120" s="63"/>
      <c r="DOU120" s="63"/>
      <c r="DOV120" s="63"/>
      <c r="DOW120" s="63"/>
      <c r="DOX120" s="63"/>
      <c r="DOY120" s="63"/>
      <c r="DOZ120" s="63"/>
      <c r="DPA120" s="63"/>
      <c r="DPB120" s="63"/>
      <c r="DPC120" s="63"/>
      <c r="DPD120" s="63"/>
      <c r="DPE120" s="63"/>
      <c r="DPF120" s="63"/>
      <c r="DPG120" s="63"/>
      <c r="DPH120" s="63"/>
      <c r="DPI120" s="63"/>
      <c r="DPJ120" s="63"/>
      <c r="DPK120" s="63"/>
      <c r="DPL120" s="63"/>
      <c r="DPM120" s="63"/>
      <c r="DPN120" s="63"/>
      <c r="DPO120" s="63"/>
      <c r="DPP120" s="63"/>
      <c r="DPQ120" s="63"/>
      <c r="DPR120" s="63"/>
      <c r="DPS120" s="63"/>
      <c r="DPT120" s="63"/>
      <c r="DPU120" s="63"/>
      <c r="DPV120" s="63"/>
      <c r="DPW120" s="63"/>
      <c r="DPX120" s="63"/>
      <c r="DPY120" s="63"/>
      <c r="DPZ120" s="63"/>
      <c r="DQA120" s="63"/>
      <c r="DQB120" s="63"/>
      <c r="DQC120" s="63"/>
      <c r="DQD120" s="63"/>
      <c r="DQE120" s="63"/>
      <c r="DQF120" s="63"/>
      <c r="DQG120" s="63"/>
      <c r="DQH120" s="63"/>
      <c r="DQI120" s="63"/>
      <c r="DQJ120" s="63"/>
      <c r="DQK120" s="63"/>
      <c r="DQL120" s="63"/>
      <c r="DQM120" s="63"/>
      <c r="DQN120" s="63"/>
      <c r="DQO120" s="63"/>
      <c r="DQP120" s="63"/>
      <c r="DQQ120" s="63"/>
      <c r="DQR120" s="63"/>
      <c r="DQS120" s="63"/>
      <c r="DQT120" s="63"/>
      <c r="DQU120" s="63"/>
      <c r="DQV120" s="63"/>
      <c r="DQW120" s="63"/>
      <c r="DQX120" s="63"/>
      <c r="DQY120" s="63"/>
      <c r="DQZ120" s="63"/>
      <c r="DRA120" s="63"/>
      <c r="DRB120" s="63"/>
      <c r="DRC120" s="63"/>
      <c r="DRD120" s="63"/>
      <c r="DRE120" s="63"/>
      <c r="DRF120" s="63"/>
      <c r="DRG120" s="63"/>
      <c r="DRH120" s="63"/>
      <c r="DRI120" s="63"/>
      <c r="DRJ120" s="63"/>
      <c r="DRK120" s="63"/>
      <c r="DRL120" s="63"/>
      <c r="DRM120" s="63"/>
      <c r="DRN120" s="63"/>
      <c r="DRO120" s="63"/>
      <c r="DRP120" s="63"/>
      <c r="DRQ120" s="63"/>
      <c r="DRR120" s="63"/>
      <c r="DRS120" s="63"/>
      <c r="DRT120" s="63"/>
      <c r="DRU120" s="63"/>
      <c r="DRV120" s="63"/>
      <c r="DRW120" s="63"/>
      <c r="DRX120" s="63"/>
      <c r="DRY120" s="63"/>
      <c r="DRZ120" s="63"/>
      <c r="DSA120" s="63"/>
      <c r="DSB120" s="63"/>
      <c r="DSC120" s="63"/>
      <c r="DSD120" s="63"/>
      <c r="DSE120" s="63"/>
      <c r="DSF120" s="63"/>
      <c r="DSG120" s="63"/>
      <c r="DSH120" s="63"/>
      <c r="DSI120" s="63"/>
      <c r="DSJ120" s="63"/>
      <c r="DSK120" s="63"/>
      <c r="DSL120" s="63"/>
      <c r="DSM120" s="63"/>
      <c r="DSN120" s="63"/>
      <c r="DSO120" s="63"/>
      <c r="DSP120" s="63"/>
      <c r="DSQ120" s="63"/>
      <c r="DSR120" s="63"/>
      <c r="DSS120" s="63"/>
      <c r="DST120" s="63"/>
      <c r="DSU120" s="63"/>
      <c r="DSV120" s="63"/>
      <c r="DSW120" s="63"/>
      <c r="DSX120" s="63"/>
      <c r="DSY120" s="63"/>
      <c r="DSZ120" s="63"/>
      <c r="DTA120" s="63"/>
      <c r="DTB120" s="63"/>
      <c r="DTC120" s="63"/>
      <c r="DTD120" s="63"/>
      <c r="DTE120" s="63"/>
      <c r="DTF120" s="63"/>
      <c r="DTG120" s="63"/>
      <c r="DTH120" s="63"/>
      <c r="DTI120" s="63"/>
      <c r="DTJ120" s="63"/>
      <c r="DTK120" s="63"/>
      <c r="DTL120" s="63"/>
      <c r="DTM120" s="63"/>
      <c r="DTN120" s="63"/>
      <c r="DTO120" s="63"/>
      <c r="DTP120" s="63"/>
      <c r="DTQ120" s="63"/>
      <c r="DTR120" s="63"/>
      <c r="DTS120" s="63"/>
      <c r="DTT120" s="63"/>
      <c r="DTU120" s="63"/>
      <c r="DTV120" s="63"/>
      <c r="DTW120" s="63"/>
      <c r="DTX120" s="63"/>
      <c r="DTY120" s="63"/>
      <c r="DTZ120" s="63"/>
      <c r="DUA120" s="63"/>
      <c r="DUB120" s="63"/>
      <c r="DUC120" s="63"/>
      <c r="DUD120" s="63"/>
      <c r="DUE120" s="63"/>
      <c r="DUF120" s="63"/>
      <c r="DUG120" s="63"/>
      <c r="DUH120" s="63"/>
      <c r="DUI120" s="63"/>
      <c r="DUJ120" s="63"/>
      <c r="DUK120" s="63"/>
      <c r="DUL120" s="63"/>
      <c r="DUM120" s="63"/>
      <c r="DUN120" s="63"/>
      <c r="DUO120" s="63"/>
      <c r="DUP120" s="63"/>
      <c r="DUQ120" s="63"/>
      <c r="DUR120" s="63"/>
      <c r="DUS120" s="63"/>
      <c r="DUT120" s="63"/>
      <c r="DUU120" s="63"/>
      <c r="DUV120" s="63"/>
      <c r="DUW120" s="63"/>
      <c r="DUX120" s="63"/>
      <c r="DUY120" s="63"/>
      <c r="DUZ120" s="63"/>
      <c r="DVA120" s="63"/>
      <c r="DVB120" s="63"/>
      <c r="DVC120" s="63"/>
      <c r="DVD120" s="63"/>
      <c r="DVE120" s="63"/>
      <c r="DVF120" s="63"/>
      <c r="DVG120" s="63"/>
      <c r="DVH120" s="63"/>
      <c r="DVI120" s="63"/>
      <c r="DVJ120" s="63"/>
      <c r="DVK120" s="63"/>
      <c r="DVL120" s="63"/>
      <c r="DVM120" s="63"/>
      <c r="DVN120" s="63"/>
      <c r="DVO120" s="63"/>
      <c r="DVP120" s="63"/>
      <c r="DVQ120" s="63"/>
      <c r="DVR120" s="63"/>
      <c r="DVS120" s="63"/>
      <c r="DVT120" s="63"/>
      <c r="DVU120" s="63"/>
      <c r="DVV120" s="63"/>
      <c r="DVW120" s="63"/>
      <c r="DVX120" s="63"/>
      <c r="DVY120" s="63"/>
      <c r="DVZ120" s="63"/>
      <c r="DWA120" s="63"/>
      <c r="DWB120" s="63"/>
      <c r="DWC120" s="63"/>
      <c r="DWD120" s="63"/>
      <c r="DWE120" s="63"/>
      <c r="DWF120" s="63"/>
      <c r="DWG120" s="63"/>
      <c r="DWH120" s="63"/>
      <c r="DWI120" s="63"/>
      <c r="DWJ120" s="63"/>
      <c r="DWK120" s="63"/>
      <c r="DWL120" s="63"/>
      <c r="DWM120" s="63"/>
      <c r="DWN120" s="63"/>
      <c r="DWO120" s="63"/>
      <c r="DWP120" s="63"/>
      <c r="DWQ120" s="63"/>
      <c r="DWR120" s="63"/>
      <c r="DWS120" s="63"/>
      <c r="DWT120" s="63"/>
      <c r="DWU120" s="63"/>
      <c r="DWV120" s="63"/>
      <c r="DWW120" s="63"/>
      <c r="DWX120" s="63"/>
      <c r="DWY120" s="63"/>
      <c r="DWZ120" s="63"/>
      <c r="DXA120" s="63"/>
      <c r="DXB120" s="63"/>
      <c r="DXC120" s="63"/>
      <c r="DXD120" s="63"/>
      <c r="DXE120" s="63"/>
      <c r="DXF120" s="63"/>
      <c r="DXG120" s="63"/>
      <c r="DXH120" s="63"/>
      <c r="DXI120" s="63"/>
      <c r="DXJ120" s="63"/>
      <c r="DXK120" s="63"/>
      <c r="DXL120" s="63"/>
      <c r="DXM120" s="63"/>
      <c r="DXN120" s="63"/>
      <c r="DXO120" s="63"/>
      <c r="DXP120" s="63"/>
      <c r="DXQ120" s="63"/>
      <c r="DXR120" s="63"/>
      <c r="DXS120" s="63"/>
      <c r="DXT120" s="63"/>
      <c r="DXU120" s="63"/>
      <c r="DXV120" s="63"/>
      <c r="DXW120" s="63"/>
      <c r="DXX120" s="63"/>
      <c r="DXY120" s="63"/>
      <c r="DXZ120" s="63"/>
      <c r="DYA120" s="63"/>
      <c r="DYB120" s="63"/>
      <c r="DYC120" s="63"/>
      <c r="DYD120" s="63"/>
      <c r="DYE120" s="63"/>
      <c r="DYF120" s="63"/>
      <c r="DYG120" s="63"/>
      <c r="DYH120" s="63"/>
      <c r="DYI120" s="63"/>
      <c r="DYJ120" s="63"/>
      <c r="DYK120" s="63"/>
      <c r="DYL120" s="63"/>
      <c r="DYM120" s="63"/>
      <c r="DYN120" s="63"/>
      <c r="DYO120" s="63"/>
      <c r="DYP120" s="63"/>
      <c r="DYQ120" s="63"/>
      <c r="DYR120" s="63"/>
      <c r="DYS120" s="63"/>
      <c r="DYT120" s="63"/>
      <c r="DYU120" s="63"/>
      <c r="DYV120" s="63"/>
      <c r="DYW120" s="63"/>
      <c r="DYX120" s="63"/>
      <c r="DYY120" s="63"/>
      <c r="DYZ120" s="63"/>
      <c r="DZA120" s="63"/>
      <c r="DZB120" s="63"/>
      <c r="DZC120" s="63"/>
      <c r="DZD120" s="63"/>
      <c r="DZE120" s="63"/>
      <c r="DZF120" s="63"/>
      <c r="DZG120" s="63"/>
      <c r="DZH120" s="63"/>
      <c r="DZI120" s="63"/>
      <c r="DZJ120" s="63"/>
      <c r="DZK120" s="63"/>
      <c r="DZL120" s="63"/>
      <c r="DZM120" s="63"/>
      <c r="DZN120" s="63"/>
      <c r="DZO120" s="63"/>
      <c r="DZP120" s="63"/>
      <c r="DZQ120" s="63"/>
      <c r="DZR120" s="63"/>
      <c r="DZS120" s="63"/>
      <c r="DZT120" s="63"/>
      <c r="DZU120" s="63"/>
      <c r="DZV120" s="63"/>
      <c r="DZW120" s="63"/>
      <c r="DZX120" s="63"/>
      <c r="DZY120" s="63"/>
      <c r="DZZ120" s="63"/>
      <c r="EAA120" s="63"/>
      <c r="EAB120" s="63"/>
      <c r="EAC120" s="63"/>
      <c r="EAD120" s="63"/>
      <c r="EAE120" s="63"/>
      <c r="EAF120" s="63"/>
      <c r="EAG120" s="63"/>
      <c r="EAH120" s="63"/>
      <c r="EAI120" s="63"/>
      <c r="EAJ120" s="63"/>
      <c r="EAK120" s="63"/>
      <c r="EAL120" s="63"/>
      <c r="EAM120" s="63"/>
      <c r="EAN120" s="63"/>
      <c r="EAO120" s="63"/>
      <c r="EAP120" s="63"/>
      <c r="EAQ120" s="63"/>
      <c r="EAR120" s="63"/>
      <c r="EAS120" s="63"/>
      <c r="EAT120" s="63"/>
      <c r="EAU120" s="63"/>
      <c r="EAV120" s="63"/>
      <c r="EAW120" s="63"/>
      <c r="EAX120" s="63"/>
      <c r="EAY120" s="63"/>
      <c r="EAZ120" s="63"/>
      <c r="EBA120" s="63"/>
      <c r="EBB120" s="63"/>
      <c r="EBC120" s="63"/>
      <c r="EBD120" s="63"/>
      <c r="EBE120" s="63"/>
      <c r="EBF120" s="63"/>
      <c r="EBG120" s="63"/>
      <c r="EBH120" s="63"/>
      <c r="EBI120" s="63"/>
      <c r="EBJ120" s="63"/>
      <c r="EBK120" s="63"/>
      <c r="EBL120" s="63"/>
      <c r="EBM120" s="63"/>
      <c r="EBN120" s="63"/>
      <c r="EBO120" s="63"/>
      <c r="EBP120" s="63"/>
      <c r="EBQ120" s="63"/>
      <c r="EBR120" s="63"/>
      <c r="EBS120" s="63"/>
      <c r="EBT120" s="63"/>
      <c r="EBU120" s="63"/>
      <c r="EBV120" s="63"/>
      <c r="EBW120" s="63"/>
      <c r="EBX120" s="63"/>
      <c r="EBY120" s="63"/>
      <c r="EBZ120" s="63"/>
      <c r="ECA120" s="63"/>
      <c r="ECB120" s="63"/>
      <c r="ECC120" s="63"/>
      <c r="ECD120" s="63"/>
      <c r="ECE120" s="63"/>
      <c r="ECF120" s="63"/>
      <c r="ECG120" s="63"/>
      <c r="ECH120" s="63"/>
      <c r="ECI120" s="63"/>
      <c r="ECJ120" s="63"/>
      <c r="ECK120" s="63"/>
      <c r="ECL120" s="63"/>
      <c r="ECM120" s="63"/>
      <c r="ECN120" s="63"/>
      <c r="ECO120" s="63"/>
      <c r="ECP120" s="63"/>
      <c r="ECQ120" s="63"/>
      <c r="ECR120" s="63"/>
      <c r="ECS120" s="63"/>
      <c r="ECT120" s="63"/>
      <c r="ECU120" s="63"/>
      <c r="ECV120" s="63"/>
      <c r="ECW120" s="63"/>
      <c r="ECX120" s="63"/>
      <c r="ECY120" s="63"/>
      <c r="ECZ120" s="63"/>
      <c r="EDA120" s="63"/>
      <c r="EDB120" s="63"/>
      <c r="EDC120" s="63"/>
      <c r="EDD120" s="63"/>
      <c r="EDE120" s="63"/>
      <c r="EDF120" s="63"/>
      <c r="EDG120" s="63"/>
      <c r="EDH120" s="63"/>
      <c r="EDI120" s="63"/>
      <c r="EDJ120" s="63"/>
      <c r="EDK120" s="63"/>
      <c r="EDL120" s="63"/>
      <c r="EDM120" s="63"/>
      <c r="EDN120" s="63"/>
      <c r="EDO120" s="63"/>
      <c r="EDP120" s="63"/>
      <c r="EDQ120" s="63"/>
      <c r="EDR120" s="63"/>
      <c r="EDS120" s="63"/>
      <c r="EDT120" s="63"/>
      <c r="EDU120" s="63"/>
      <c r="EDV120" s="63"/>
      <c r="EDW120" s="63"/>
      <c r="EDX120" s="63"/>
      <c r="EDY120" s="63"/>
      <c r="EDZ120" s="63"/>
      <c r="EEA120" s="63"/>
      <c r="EEB120" s="63"/>
      <c r="EEC120" s="63"/>
      <c r="EED120" s="63"/>
      <c r="EEE120" s="63"/>
      <c r="EEF120" s="63"/>
      <c r="EEG120" s="63"/>
      <c r="EEH120" s="63"/>
      <c r="EEI120" s="63"/>
      <c r="EEJ120" s="63"/>
      <c r="EEK120" s="63"/>
      <c r="EEL120" s="63"/>
      <c r="EEM120" s="63"/>
      <c r="EEN120" s="63"/>
      <c r="EEO120" s="63"/>
      <c r="EEP120" s="63"/>
      <c r="EEQ120" s="63"/>
      <c r="EER120" s="63"/>
      <c r="EES120" s="63"/>
      <c r="EET120" s="63"/>
      <c r="EEU120" s="63"/>
      <c r="EEV120" s="63"/>
      <c r="EEW120" s="63"/>
      <c r="EEX120" s="63"/>
      <c r="EEY120" s="63"/>
      <c r="EEZ120" s="63"/>
      <c r="EFA120" s="63"/>
      <c r="EFB120" s="63"/>
      <c r="EFC120" s="63"/>
      <c r="EFD120" s="63"/>
      <c r="EFE120" s="63"/>
      <c r="EFF120" s="63"/>
      <c r="EFG120" s="63"/>
      <c r="EFH120" s="63"/>
      <c r="EFI120" s="63"/>
      <c r="EFJ120" s="63"/>
      <c r="EFK120" s="63"/>
      <c r="EFL120" s="63"/>
      <c r="EFM120" s="63"/>
      <c r="EFN120" s="63"/>
      <c r="EFO120" s="63"/>
      <c r="EFP120" s="63"/>
      <c r="EFQ120" s="63"/>
      <c r="EFR120" s="63"/>
      <c r="EFS120" s="63"/>
      <c r="EFT120" s="63"/>
      <c r="EFU120" s="63"/>
      <c r="EFV120" s="63"/>
      <c r="EFW120" s="63"/>
      <c r="EFX120" s="63"/>
      <c r="EFY120" s="63"/>
      <c r="EFZ120" s="63"/>
      <c r="EGA120" s="63"/>
      <c r="EGB120" s="63"/>
      <c r="EGC120" s="63"/>
      <c r="EGD120" s="63"/>
      <c r="EGE120" s="63"/>
      <c r="EGF120" s="63"/>
      <c r="EGG120" s="63"/>
      <c r="EGH120" s="63"/>
      <c r="EGI120" s="63"/>
      <c r="EGJ120" s="63"/>
      <c r="EGK120" s="63"/>
      <c r="EGL120" s="63"/>
      <c r="EGM120" s="63"/>
      <c r="EGN120" s="63"/>
      <c r="EGO120" s="63"/>
      <c r="EGP120" s="63"/>
      <c r="EGQ120" s="63"/>
      <c r="EGR120" s="63"/>
      <c r="EGS120" s="63"/>
      <c r="EGT120" s="63"/>
      <c r="EGU120" s="63"/>
      <c r="EGV120" s="63"/>
      <c r="EGW120" s="63"/>
      <c r="EGX120" s="63"/>
      <c r="EGY120" s="63"/>
      <c r="EGZ120" s="63"/>
      <c r="EHA120" s="63"/>
      <c r="EHB120" s="63"/>
      <c r="EHC120" s="63"/>
      <c r="EHD120" s="63"/>
      <c r="EHE120" s="63"/>
      <c r="EHF120" s="63"/>
      <c r="EHG120" s="63"/>
      <c r="EHH120" s="63"/>
      <c r="EHI120" s="63"/>
      <c r="EHJ120" s="63"/>
      <c r="EHK120" s="63"/>
      <c r="EHL120" s="63"/>
      <c r="EHM120" s="63"/>
      <c r="EHN120" s="63"/>
      <c r="EHO120" s="63"/>
      <c r="EHP120" s="63"/>
      <c r="EHQ120" s="63"/>
      <c r="EHR120" s="63"/>
      <c r="EHS120" s="63"/>
      <c r="EHT120" s="63"/>
      <c r="EHU120" s="63"/>
      <c r="EHV120" s="63"/>
      <c r="EHW120" s="63"/>
      <c r="EHX120" s="63"/>
      <c r="EHY120" s="63"/>
      <c r="EHZ120" s="63"/>
      <c r="EIA120" s="63"/>
      <c r="EIB120" s="63"/>
      <c r="EIC120" s="63"/>
      <c r="EID120" s="63"/>
      <c r="EIE120" s="63"/>
      <c r="EIF120" s="63"/>
      <c r="EIG120" s="63"/>
      <c r="EIH120" s="63"/>
      <c r="EII120" s="63"/>
      <c r="EIJ120" s="63"/>
      <c r="EIK120" s="63"/>
      <c r="EIL120" s="63"/>
      <c r="EIM120" s="63"/>
      <c r="EIN120" s="63"/>
      <c r="EIO120" s="63"/>
      <c r="EIP120" s="63"/>
      <c r="EIQ120" s="63"/>
      <c r="EIR120" s="63"/>
      <c r="EIS120" s="63"/>
      <c r="EIT120" s="63"/>
      <c r="EIU120" s="63"/>
      <c r="EIV120" s="63"/>
      <c r="EIW120" s="63"/>
      <c r="EIX120" s="63"/>
      <c r="EIY120" s="63"/>
      <c r="EIZ120" s="63"/>
      <c r="EJA120" s="63"/>
      <c r="EJB120" s="63"/>
      <c r="EJC120" s="63"/>
      <c r="EJD120" s="63"/>
      <c r="EJE120" s="63"/>
      <c r="EJF120" s="63"/>
      <c r="EJG120" s="63"/>
      <c r="EJH120" s="63"/>
      <c r="EJI120" s="63"/>
      <c r="EJJ120" s="63"/>
      <c r="EJK120" s="63"/>
      <c r="EJL120" s="63"/>
      <c r="EJM120" s="63"/>
      <c r="EJN120" s="63"/>
      <c r="EJO120" s="63"/>
      <c r="EJP120" s="63"/>
      <c r="EJQ120" s="63"/>
      <c r="EJR120" s="63"/>
      <c r="EJS120" s="63"/>
      <c r="EJT120" s="63"/>
      <c r="EJU120" s="63"/>
      <c r="EJV120" s="63"/>
      <c r="EJW120" s="63"/>
      <c r="EJX120" s="63"/>
      <c r="EJY120" s="63"/>
      <c r="EJZ120" s="63"/>
      <c r="EKA120" s="63"/>
      <c r="EKB120" s="63"/>
      <c r="EKC120" s="63"/>
      <c r="EKD120" s="63"/>
      <c r="EKE120" s="63"/>
      <c r="EKF120" s="63"/>
      <c r="EKG120" s="63"/>
      <c r="EKH120" s="63"/>
      <c r="EKI120" s="63"/>
      <c r="EKJ120" s="63"/>
      <c r="EKK120" s="63"/>
      <c r="EKL120" s="63"/>
      <c r="EKM120" s="63"/>
      <c r="EKN120" s="63"/>
      <c r="EKO120" s="63"/>
      <c r="EKP120" s="63"/>
      <c r="EKQ120" s="63"/>
      <c r="EKR120" s="63"/>
      <c r="EKS120" s="63"/>
      <c r="EKT120" s="63"/>
      <c r="EKU120" s="63"/>
      <c r="EKV120" s="63"/>
      <c r="EKW120" s="63"/>
      <c r="EKX120" s="63"/>
      <c r="EKY120" s="63"/>
      <c r="EKZ120" s="63"/>
      <c r="ELA120" s="63"/>
      <c r="ELB120" s="63"/>
      <c r="ELC120" s="63"/>
      <c r="ELD120" s="63"/>
      <c r="ELE120" s="63"/>
      <c r="ELF120" s="63"/>
      <c r="ELG120" s="63"/>
      <c r="ELH120" s="63"/>
      <c r="ELI120" s="63"/>
      <c r="ELJ120" s="63"/>
      <c r="ELK120" s="63"/>
      <c r="ELL120" s="63"/>
      <c r="ELM120" s="63"/>
      <c r="ELN120" s="63"/>
      <c r="ELO120" s="63"/>
      <c r="ELP120" s="63"/>
      <c r="ELQ120" s="63"/>
      <c r="ELR120" s="63"/>
      <c r="ELS120" s="63"/>
      <c r="ELT120" s="63"/>
      <c r="ELU120" s="63"/>
      <c r="ELV120" s="63"/>
      <c r="ELW120" s="63"/>
      <c r="ELX120" s="63"/>
      <c r="ELY120" s="63"/>
      <c r="ELZ120" s="63"/>
      <c r="EMA120" s="63"/>
      <c r="EMB120" s="63"/>
      <c r="EMC120" s="63"/>
      <c r="EMD120" s="63"/>
      <c r="EME120" s="63"/>
      <c r="EMF120" s="63"/>
      <c r="EMG120" s="63"/>
      <c r="EMH120" s="63"/>
      <c r="EMI120" s="63"/>
      <c r="EMJ120" s="63"/>
      <c r="EMK120" s="63"/>
      <c r="EML120" s="63"/>
      <c r="EMM120" s="63"/>
      <c r="EMN120" s="63"/>
      <c r="EMO120" s="63"/>
      <c r="EMP120" s="63"/>
      <c r="EMQ120" s="63"/>
      <c r="EMR120" s="63"/>
      <c r="EMS120" s="63"/>
      <c r="EMT120" s="63"/>
      <c r="EMU120" s="63"/>
      <c r="EMV120" s="63"/>
      <c r="EMW120" s="63"/>
      <c r="EMX120" s="63"/>
      <c r="EMY120" s="63"/>
      <c r="EMZ120" s="63"/>
      <c r="ENA120" s="63"/>
      <c r="ENB120" s="63"/>
      <c r="ENC120" s="63"/>
      <c r="END120" s="63"/>
      <c r="ENE120" s="63"/>
      <c r="ENF120" s="63"/>
      <c r="ENG120" s="63"/>
      <c r="ENH120" s="63"/>
      <c r="ENI120" s="63"/>
      <c r="ENJ120" s="63"/>
      <c r="ENK120" s="63"/>
      <c r="ENL120" s="63"/>
      <c r="ENM120" s="63"/>
      <c r="ENN120" s="63"/>
      <c r="ENO120" s="63"/>
      <c r="ENP120" s="63"/>
      <c r="ENQ120" s="63"/>
      <c r="ENR120" s="63"/>
      <c r="ENS120" s="63"/>
      <c r="ENT120" s="63"/>
      <c r="ENU120" s="63"/>
      <c r="ENV120" s="63"/>
      <c r="ENW120" s="63"/>
      <c r="ENX120" s="63"/>
      <c r="ENY120" s="63"/>
      <c r="ENZ120" s="63"/>
      <c r="EOA120" s="63"/>
      <c r="EOB120" s="63"/>
      <c r="EOC120" s="63"/>
      <c r="EOD120" s="63"/>
      <c r="EOE120" s="63"/>
      <c r="EOF120" s="63"/>
      <c r="EOG120" s="63"/>
      <c r="EOH120" s="63"/>
      <c r="EOI120" s="63"/>
      <c r="EOJ120" s="63"/>
      <c r="EOK120" s="63"/>
      <c r="EOL120" s="63"/>
      <c r="EOM120" s="63"/>
      <c r="EON120" s="63"/>
      <c r="EOO120" s="63"/>
      <c r="EOP120" s="63"/>
      <c r="EOQ120" s="63"/>
      <c r="EOR120" s="63"/>
      <c r="EOS120" s="63"/>
      <c r="EOT120" s="63"/>
      <c r="EOU120" s="63"/>
      <c r="EOV120" s="63"/>
      <c r="EOW120" s="63"/>
      <c r="EOX120" s="63"/>
      <c r="EOY120" s="63"/>
      <c r="EOZ120" s="63"/>
      <c r="EPA120" s="63"/>
      <c r="EPB120" s="63"/>
      <c r="EPC120" s="63"/>
      <c r="EPD120" s="63"/>
      <c r="EPE120" s="63"/>
      <c r="EPF120" s="63"/>
      <c r="EPG120" s="63"/>
      <c r="EPH120" s="63"/>
      <c r="EPI120" s="63"/>
      <c r="EPJ120" s="63"/>
      <c r="EPK120" s="63"/>
      <c r="EPL120" s="63"/>
      <c r="EPM120" s="63"/>
      <c r="EPN120" s="63"/>
      <c r="EPO120" s="63"/>
      <c r="EPP120" s="63"/>
      <c r="EPQ120" s="63"/>
      <c r="EPR120" s="63"/>
      <c r="EPS120" s="63"/>
      <c r="EPT120" s="63"/>
      <c r="EPU120" s="63"/>
      <c r="EPV120" s="63"/>
      <c r="EPW120" s="63"/>
      <c r="EPX120" s="63"/>
      <c r="EPY120" s="63"/>
      <c r="EPZ120" s="63"/>
      <c r="EQA120" s="63"/>
      <c r="EQB120" s="63"/>
      <c r="EQC120" s="63"/>
      <c r="EQD120" s="63"/>
      <c r="EQE120" s="63"/>
      <c r="EQF120" s="63"/>
      <c r="EQG120" s="63"/>
      <c r="EQH120" s="63"/>
      <c r="EQI120" s="63"/>
      <c r="EQJ120" s="63"/>
      <c r="EQK120" s="63"/>
      <c r="EQL120" s="63"/>
      <c r="EQM120" s="63"/>
      <c r="EQN120" s="63"/>
      <c r="EQO120" s="63"/>
      <c r="EQP120" s="63"/>
      <c r="EQQ120" s="63"/>
      <c r="EQR120" s="63"/>
      <c r="EQS120" s="63"/>
      <c r="EQT120" s="63"/>
      <c r="EQU120" s="63"/>
      <c r="EQV120" s="63"/>
      <c r="EQW120" s="63"/>
      <c r="EQX120" s="63"/>
      <c r="EQY120" s="63"/>
      <c r="EQZ120" s="63"/>
      <c r="ERA120" s="63"/>
      <c r="ERB120" s="63"/>
      <c r="ERC120" s="63"/>
      <c r="ERD120" s="63"/>
      <c r="ERE120" s="63"/>
      <c r="ERF120" s="63"/>
      <c r="ERG120" s="63"/>
      <c r="ERH120" s="63"/>
      <c r="ERI120" s="63"/>
      <c r="ERJ120" s="63"/>
      <c r="ERK120" s="63"/>
      <c r="ERL120" s="63"/>
      <c r="ERM120" s="63"/>
      <c r="ERN120" s="63"/>
      <c r="ERO120" s="63"/>
      <c r="ERP120" s="63"/>
      <c r="ERQ120" s="63"/>
      <c r="ERR120" s="63"/>
      <c r="ERS120" s="63"/>
      <c r="ERT120" s="63"/>
      <c r="ERU120" s="63"/>
      <c r="ERV120" s="63"/>
      <c r="ERW120" s="63"/>
      <c r="ERX120" s="63"/>
      <c r="ERY120" s="63"/>
      <c r="ERZ120" s="63"/>
      <c r="ESA120" s="63"/>
      <c r="ESB120" s="63"/>
      <c r="ESC120" s="63"/>
      <c r="ESD120" s="63"/>
      <c r="ESE120" s="63"/>
      <c r="ESF120" s="63"/>
      <c r="ESG120" s="63"/>
      <c r="ESH120" s="63"/>
      <c r="ESI120" s="63"/>
      <c r="ESJ120" s="63"/>
      <c r="ESK120" s="63"/>
      <c r="ESL120" s="63"/>
      <c r="ESM120" s="63"/>
      <c r="ESN120" s="63"/>
      <c r="ESO120" s="63"/>
      <c r="ESP120" s="63"/>
      <c r="ESQ120" s="63"/>
      <c r="ESR120" s="63"/>
      <c r="ESS120" s="63"/>
      <c r="EST120" s="63"/>
      <c r="ESU120" s="63"/>
      <c r="ESV120" s="63"/>
      <c r="ESW120" s="63"/>
      <c r="ESX120" s="63"/>
      <c r="ESY120" s="63"/>
      <c r="ESZ120" s="63"/>
      <c r="ETA120" s="63"/>
      <c r="ETB120" s="63"/>
      <c r="ETC120" s="63"/>
      <c r="ETD120" s="63"/>
      <c r="ETE120" s="63"/>
      <c r="ETF120" s="63"/>
      <c r="ETG120" s="63"/>
      <c r="ETH120" s="63"/>
      <c r="ETI120" s="63"/>
      <c r="ETJ120" s="63"/>
      <c r="ETK120" s="63"/>
      <c r="ETL120" s="63"/>
      <c r="ETM120" s="63"/>
      <c r="ETN120" s="63"/>
      <c r="ETO120" s="63"/>
      <c r="ETP120" s="63"/>
      <c r="ETQ120" s="63"/>
      <c r="ETR120" s="63"/>
      <c r="ETS120" s="63"/>
      <c r="ETT120" s="63"/>
      <c r="ETU120" s="63"/>
      <c r="ETV120" s="63"/>
      <c r="ETW120" s="63"/>
      <c r="ETX120" s="63"/>
      <c r="ETY120" s="63"/>
      <c r="ETZ120" s="63"/>
      <c r="EUA120" s="63"/>
      <c r="EUB120" s="63"/>
      <c r="EUC120" s="63"/>
      <c r="EUD120" s="63"/>
      <c r="EUE120" s="63"/>
      <c r="EUF120" s="63"/>
      <c r="EUG120" s="63"/>
      <c r="EUH120" s="63"/>
      <c r="EUI120" s="63"/>
      <c r="EUJ120" s="63"/>
      <c r="EUK120" s="63"/>
      <c r="EUL120" s="63"/>
      <c r="EUM120" s="63"/>
      <c r="EUN120" s="63"/>
      <c r="EUO120" s="63"/>
      <c r="EUP120" s="63"/>
      <c r="EUQ120" s="63"/>
      <c r="EUR120" s="63"/>
      <c r="EUS120" s="63"/>
      <c r="EUT120" s="63"/>
      <c r="EUU120" s="63"/>
      <c r="EUV120" s="63"/>
      <c r="EUW120" s="63"/>
      <c r="EUX120" s="63"/>
      <c r="EUY120" s="63"/>
      <c r="EUZ120" s="63"/>
      <c r="EVA120" s="63"/>
      <c r="EVB120" s="63"/>
      <c r="EVC120" s="63"/>
      <c r="EVD120" s="63"/>
      <c r="EVE120" s="63"/>
      <c r="EVF120" s="63"/>
      <c r="EVG120" s="63"/>
      <c r="EVH120" s="63"/>
      <c r="EVI120" s="63"/>
      <c r="EVJ120" s="63"/>
      <c r="EVK120" s="63"/>
      <c r="EVL120" s="63"/>
      <c r="EVM120" s="63"/>
      <c r="EVN120" s="63"/>
      <c r="EVO120" s="63"/>
      <c r="EVP120" s="63"/>
      <c r="EVQ120" s="63"/>
      <c r="EVR120" s="63"/>
      <c r="EVS120" s="63"/>
      <c r="EVT120" s="63"/>
      <c r="EVU120" s="63"/>
      <c r="EVV120" s="63"/>
      <c r="EVW120" s="63"/>
      <c r="EVX120" s="63"/>
      <c r="EVY120" s="63"/>
      <c r="EVZ120" s="63"/>
      <c r="EWA120" s="63"/>
      <c r="EWB120" s="63"/>
      <c r="EWC120" s="63"/>
      <c r="EWD120" s="63"/>
      <c r="EWE120" s="63"/>
      <c r="EWF120" s="63"/>
      <c r="EWG120" s="63"/>
      <c r="EWH120" s="63"/>
      <c r="EWI120" s="63"/>
      <c r="EWJ120" s="63"/>
      <c r="EWK120" s="63"/>
      <c r="EWL120" s="63"/>
      <c r="EWM120" s="63"/>
      <c r="EWN120" s="63"/>
      <c r="EWO120" s="63"/>
      <c r="EWP120" s="63"/>
      <c r="EWQ120" s="63"/>
      <c r="EWR120" s="63"/>
      <c r="EWS120" s="63"/>
      <c r="EWT120" s="63"/>
      <c r="EWU120" s="63"/>
      <c r="EWV120" s="63"/>
      <c r="EWW120" s="63"/>
      <c r="EWX120" s="63"/>
      <c r="EWY120" s="63"/>
      <c r="EWZ120" s="63"/>
      <c r="EXA120" s="63"/>
      <c r="EXB120" s="63"/>
      <c r="EXC120" s="63"/>
      <c r="EXD120" s="63"/>
      <c r="EXE120" s="63"/>
      <c r="EXF120" s="63"/>
      <c r="EXG120" s="63"/>
      <c r="EXH120" s="63"/>
      <c r="EXI120" s="63"/>
      <c r="EXJ120" s="63"/>
      <c r="EXK120" s="63"/>
      <c r="EXL120" s="63"/>
      <c r="EXM120" s="63"/>
      <c r="EXN120" s="63"/>
      <c r="EXO120" s="63"/>
      <c r="EXP120" s="63"/>
      <c r="EXQ120" s="63"/>
      <c r="EXR120" s="63"/>
      <c r="EXS120" s="63"/>
      <c r="EXT120" s="63"/>
      <c r="EXU120" s="63"/>
      <c r="EXV120" s="63"/>
      <c r="EXW120" s="63"/>
      <c r="EXX120" s="63"/>
      <c r="EXY120" s="63"/>
      <c r="EXZ120" s="63"/>
      <c r="EYA120" s="63"/>
      <c r="EYB120" s="63"/>
      <c r="EYC120" s="63"/>
      <c r="EYD120" s="63"/>
      <c r="EYE120" s="63"/>
      <c r="EYF120" s="63"/>
      <c r="EYG120" s="63"/>
      <c r="EYH120" s="63"/>
      <c r="EYI120" s="63"/>
      <c r="EYJ120" s="63"/>
      <c r="EYK120" s="63"/>
      <c r="EYL120" s="63"/>
      <c r="EYM120" s="63"/>
      <c r="EYN120" s="63"/>
      <c r="EYO120" s="63"/>
      <c r="EYP120" s="63"/>
      <c r="EYQ120" s="63"/>
      <c r="EYR120" s="63"/>
      <c r="EYS120" s="63"/>
      <c r="EYT120" s="63"/>
      <c r="EYU120" s="63"/>
      <c r="EYV120" s="63"/>
      <c r="EYW120" s="63"/>
      <c r="EYX120" s="63"/>
      <c r="EYY120" s="63"/>
      <c r="EYZ120" s="63"/>
      <c r="EZA120" s="63"/>
      <c r="EZB120" s="63"/>
      <c r="EZC120" s="63"/>
      <c r="EZD120" s="63"/>
      <c r="EZE120" s="63"/>
      <c r="EZF120" s="63"/>
      <c r="EZG120" s="63"/>
      <c r="EZH120" s="63"/>
      <c r="EZI120" s="63"/>
      <c r="EZJ120" s="63"/>
      <c r="EZK120" s="63"/>
      <c r="EZL120" s="63"/>
      <c r="EZM120" s="63"/>
      <c r="EZN120" s="63"/>
      <c r="EZO120" s="63"/>
      <c r="EZP120" s="63"/>
      <c r="EZQ120" s="63"/>
      <c r="EZR120" s="63"/>
      <c r="EZS120" s="63"/>
      <c r="EZT120" s="63"/>
      <c r="EZU120" s="63"/>
      <c r="EZV120" s="63"/>
      <c r="EZW120" s="63"/>
      <c r="EZX120" s="63"/>
      <c r="EZY120" s="63"/>
      <c r="EZZ120" s="63"/>
      <c r="FAA120" s="63"/>
      <c r="FAB120" s="63"/>
      <c r="FAC120" s="63"/>
      <c r="FAD120" s="63"/>
      <c r="FAE120" s="63"/>
      <c r="FAF120" s="63"/>
      <c r="FAG120" s="63"/>
      <c r="FAH120" s="63"/>
      <c r="FAI120" s="63"/>
      <c r="FAJ120" s="63"/>
      <c r="FAK120" s="63"/>
      <c r="FAL120" s="63"/>
      <c r="FAM120" s="63"/>
      <c r="FAN120" s="63"/>
      <c r="FAO120" s="63"/>
      <c r="FAP120" s="63"/>
      <c r="FAQ120" s="63"/>
      <c r="FAR120" s="63"/>
      <c r="FAS120" s="63"/>
      <c r="FAT120" s="63"/>
      <c r="FAU120" s="63"/>
      <c r="FAV120" s="63"/>
      <c r="FAW120" s="63"/>
      <c r="FAX120" s="63"/>
      <c r="FAY120" s="63"/>
      <c r="FAZ120" s="63"/>
      <c r="FBA120" s="63"/>
      <c r="FBB120" s="63"/>
      <c r="FBC120" s="63"/>
      <c r="FBD120" s="63"/>
      <c r="FBE120" s="63"/>
      <c r="FBF120" s="63"/>
      <c r="FBG120" s="63"/>
      <c r="FBH120" s="63"/>
      <c r="FBI120" s="63"/>
      <c r="FBJ120" s="63"/>
      <c r="FBK120" s="63"/>
      <c r="FBL120" s="63"/>
      <c r="FBM120" s="63"/>
      <c r="FBN120" s="63"/>
      <c r="FBO120" s="63"/>
      <c r="FBP120" s="63"/>
      <c r="FBQ120" s="63"/>
      <c r="FBR120" s="63"/>
      <c r="FBS120" s="63"/>
      <c r="FBT120" s="63"/>
      <c r="FBU120" s="63"/>
      <c r="FBV120" s="63"/>
      <c r="FBW120" s="63"/>
      <c r="FBX120" s="63"/>
      <c r="FBY120" s="63"/>
      <c r="FBZ120" s="63"/>
      <c r="FCA120" s="63"/>
      <c r="FCB120" s="63"/>
      <c r="FCC120" s="63"/>
      <c r="FCD120" s="63"/>
      <c r="FCE120" s="63"/>
      <c r="FCF120" s="63"/>
      <c r="FCG120" s="63"/>
      <c r="FCH120" s="63"/>
      <c r="FCI120" s="63"/>
      <c r="FCJ120" s="63"/>
      <c r="FCK120" s="63"/>
      <c r="FCL120" s="63"/>
      <c r="FCM120" s="63"/>
      <c r="FCN120" s="63"/>
      <c r="FCO120" s="63"/>
      <c r="FCP120" s="63"/>
      <c r="FCQ120" s="63"/>
      <c r="FCR120" s="63"/>
      <c r="FCS120" s="63"/>
      <c r="FCT120" s="63"/>
      <c r="FCU120" s="63"/>
      <c r="FCV120" s="63"/>
      <c r="FCW120" s="63"/>
      <c r="FCX120" s="63"/>
      <c r="FCY120" s="63"/>
      <c r="FCZ120" s="63"/>
      <c r="FDA120" s="63"/>
      <c r="FDB120" s="63"/>
      <c r="FDC120" s="63"/>
      <c r="FDD120" s="63"/>
      <c r="FDE120" s="63"/>
      <c r="FDF120" s="63"/>
      <c r="FDG120" s="63"/>
      <c r="FDH120" s="63"/>
      <c r="FDI120" s="63"/>
      <c r="FDJ120" s="63"/>
      <c r="FDK120" s="63"/>
      <c r="FDL120" s="63"/>
      <c r="FDM120" s="63"/>
      <c r="FDN120" s="63"/>
      <c r="FDO120" s="63"/>
      <c r="FDP120" s="63"/>
      <c r="FDQ120" s="63"/>
      <c r="FDR120" s="63"/>
      <c r="FDS120" s="63"/>
      <c r="FDT120" s="63"/>
      <c r="FDU120" s="63"/>
      <c r="FDV120" s="63"/>
      <c r="FDW120" s="63"/>
      <c r="FDX120" s="63"/>
      <c r="FDY120" s="63"/>
      <c r="FDZ120" s="63"/>
      <c r="FEA120" s="63"/>
      <c r="FEB120" s="63"/>
      <c r="FEC120" s="63"/>
      <c r="FED120" s="63"/>
      <c r="FEE120" s="63"/>
      <c r="FEF120" s="63"/>
      <c r="FEG120" s="63"/>
      <c r="FEH120" s="63"/>
      <c r="FEI120" s="63"/>
      <c r="FEJ120" s="63"/>
      <c r="FEK120" s="63"/>
      <c r="FEL120" s="63"/>
      <c r="FEM120" s="63"/>
      <c r="FEN120" s="63"/>
      <c r="FEO120" s="63"/>
      <c r="FEP120" s="63"/>
      <c r="FEQ120" s="63"/>
      <c r="FER120" s="63"/>
      <c r="FES120" s="63"/>
      <c r="FET120" s="63"/>
      <c r="FEU120" s="63"/>
      <c r="FEV120" s="63"/>
      <c r="FEW120" s="63"/>
      <c r="FEX120" s="63"/>
      <c r="FEY120" s="63"/>
      <c r="FEZ120" s="63"/>
      <c r="FFA120" s="63"/>
      <c r="FFB120" s="63"/>
      <c r="FFC120" s="63"/>
      <c r="FFD120" s="63"/>
      <c r="FFE120" s="63"/>
      <c r="FFF120" s="63"/>
      <c r="FFG120" s="63"/>
      <c r="FFH120" s="63"/>
      <c r="FFI120" s="63"/>
      <c r="FFJ120" s="63"/>
      <c r="FFK120" s="63"/>
      <c r="FFL120" s="63"/>
      <c r="FFM120" s="63"/>
      <c r="FFN120" s="63"/>
      <c r="FFO120" s="63"/>
      <c r="FFP120" s="63"/>
      <c r="FFQ120" s="63"/>
      <c r="FFR120" s="63"/>
      <c r="FFS120" s="63"/>
      <c r="FFT120" s="63"/>
      <c r="FFU120" s="63"/>
      <c r="FFV120" s="63"/>
      <c r="FFW120" s="63"/>
      <c r="FFX120" s="63"/>
      <c r="FFY120" s="63"/>
      <c r="FFZ120" s="63"/>
      <c r="FGA120" s="63"/>
      <c r="FGB120" s="63"/>
      <c r="FGC120" s="63"/>
      <c r="FGD120" s="63"/>
      <c r="FGE120" s="63"/>
      <c r="FGF120" s="63"/>
      <c r="FGG120" s="63"/>
      <c r="FGH120" s="63"/>
      <c r="FGI120" s="63"/>
      <c r="FGJ120" s="63"/>
      <c r="FGK120" s="63"/>
      <c r="FGL120" s="63"/>
      <c r="FGM120" s="63"/>
      <c r="FGN120" s="63"/>
      <c r="FGO120" s="63"/>
      <c r="FGP120" s="63"/>
      <c r="FGQ120" s="63"/>
      <c r="FGR120" s="63"/>
      <c r="FGS120" s="63"/>
      <c r="FGT120" s="63"/>
      <c r="FGU120" s="63"/>
      <c r="FGV120" s="63"/>
      <c r="FGW120" s="63"/>
      <c r="FGX120" s="63"/>
      <c r="FGY120" s="63"/>
      <c r="FGZ120" s="63"/>
      <c r="FHA120" s="63"/>
      <c r="FHB120" s="63"/>
      <c r="FHC120" s="63"/>
      <c r="FHD120" s="63"/>
      <c r="FHE120" s="63"/>
      <c r="FHF120" s="63"/>
      <c r="FHG120" s="63"/>
      <c r="FHH120" s="63"/>
      <c r="FHI120" s="63"/>
      <c r="FHJ120" s="63"/>
      <c r="FHK120" s="63"/>
      <c r="FHL120" s="63"/>
      <c r="FHM120" s="63"/>
      <c r="FHN120" s="63"/>
      <c r="FHO120" s="63"/>
      <c r="FHP120" s="63"/>
      <c r="FHQ120" s="63"/>
      <c r="FHR120" s="63"/>
      <c r="FHS120" s="63"/>
      <c r="FHT120" s="63"/>
      <c r="FHU120" s="63"/>
      <c r="FHV120" s="63"/>
      <c r="FHW120" s="63"/>
      <c r="FHX120" s="63"/>
      <c r="FHY120" s="63"/>
      <c r="FHZ120" s="63"/>
      <c r="FIA120" s="63"/>
      <c r="FIB120" s="63"/>
      <c r="FIC120" s="63"/>
      <c r="FID120" s="63"/>
      <c r="FIE120" s="63"/>
      <c r="FIF120" s="63"/>
      <c r="FIG120" s="63"/>
      <c r="FIH120" s="63"/>
      <c r="FII120" s="63"/>
      <c r="FIJ120" s="63"/>
      <c r="FIK120" s="63"/>
      <c r="FIL120" s="63"/>
      <c r="FIM120" s="63"/>
      <c r="FIN120" s="63"/>
      <c r="FIO120" s="63"/>
      <c r="FIP120" s="63"/>
      <c r="FIQ120" s="63"/>
      <c r="FIR120" s="63"/>
      <c r="FIS120" s="63"/>
      <c r="FIT120" s="63"/>
      <c r="FIU120" s="63"/>
      <c r="FIV120" s="63"/>
      <c r="FIW120" s="63"/>
      <c r="FIX120" s="63"/>
      <c r="FIY120" s="63"/>
      <c r="FIZ120" s="63"/>
      <c r="FJA120" s="63"/>
      <c r="FJB120" s="63"/>
      <c r="FJC120" s="63"/>
      <c r="FJD120" s="63"/>
      <c r="FJE120" s="63"/>
      <c r="FJF120" s="63"/>
      <c r="FJG120" s="63"/>
      <c r="FJH120" s="63"/>
      <c r="FJI120" s="63"/>
      <c r="FJJ120" s="63"/>
      <c r="FJK120" s="63"/>
      <c r="FJL120" s="63"/>
      <c r="FJM120" s="63"/>
      <c r="FJN120" s="63"/>
      <c r="FJO120" s="63"/>
      <c r="FJP120" s="63"/>
      <c r="FJQ120" s="63"/>
      <c r="FJR120" s="63"/>
      <c r="FJS120" s="63"/>
      <c r="FJT120" s="63"/>
      <c r="FJU120" s="63"/>
      <c r="FJV120" s="63"/>
      <c r="FJW120" s="63"/>
      <c r="FJX120" s="63"/>
      <c r="FJY120" s="63"/>
      <c r="FJZ120" s="63"/>
      <c r="FKA120" s="63"/>
      <c r="FKB120" s="63"/>
      <c r="FKC120" s="63"/>
      <c r="FKD120" s="63"/>
      <c r="FKE120" s="63"/>
      <c r="FKF120" s="63"/>
      <c r="FKG120" s="63"/>
      <c r="FKH120" s="63"/>
      <c r="FKI120" s="63"/>
      <c r="FKJ120" s="63"/>
      <c r="FKK120" s="63"/>
      <c r="FKL120" s="63"/>
      <c r="FKM120" s="63"/>
      <c r="FKN120" s="63"/>
      <c r="FKO120" s="63"/>
      <c r="FKP120" s="63"/>
      <c r="FKQ120" s="63"/>
      <c r="FKR120" s="63"/>
      <c r="FKS120" s="63"/>
      <c r="FKT120" s="63"/>
      <c r="FKU120" s="63"/>
      <c r="FKV120" s="63"/>
      <c r="FKW120" s="63"/>
      <c r="FKX120" s="63"/>
      <c r="FKY120" s="63"/>
      <c r="FKZ120" s="63"/>
      <c r="FLA120" s="63"/>
      <c r="FLB120" s="63"/>
      <c r="FLC120" s="63"/>
      <c r="FLD120" s="63"/>
      <c r="FLE120" s="63"/>
      <c r="FLF120" s="63"/>
      <c r="FLG120" s="63"/>
      <c r="FLH120" s="63"/>
      <c r="FLI120" s="63"/>
      <c r="FLJ120" s="63"/>
      <c r="FLK120" s="63"/>
      <c r="FLL120" s="63"/>
      <c r="FLM120" s="63"/>
      <c r="FLN120" s="63"/>
      <c r="FLO120" s="63"/>
      <c r="FLP120" s="63"/>
      <c r="FLQ120" s="63"/>
      <c r="FLR120" s="63"/>
      <c r="FLS120" s="63"/>
      <c r="FLT120" s="63"/>
      <c r="FLU120" s="63"/>
      <c r="FLV120" s="63"/>
      <c r="FLW120" s="63"/>
      <c r="FLX120" s="63"/>
      <c r="FLY120" s="63"/>
      <c r="FLZ120" s="63"/>
      <c r="FMA120" s="63"/>
      <c r="FMB120" s="63"/>
      <c r="FMC120" s="63"/>
      <c r="FMD120" s="63"/>
      <c r="FME120" s="63"/>
      <c r="FMF120" s="63"/>
      <c r="FMG120" s="63"/>
      <c r="FMH120" s="63"/>
      <c r="FMI120" s="63"/>
      <c r="FMJ120" s="63"/>
      <c r="FMK120" s="63"/>
      <c r="FML120" s="63"/>
      <c r="FMM120" s="63"/>
      <c r="FMN120" s="63"/>
      <c r="FMO120" s="63"/>
      <c r="FMP120" s="63"/>
      <c r="FMQ120" s="63"/>
      <c r="FMR120" s="63"/>
      <c r="FMS120" s="63"/>
      <c r="FMT120" s="63"/>
      <c r="FMU120" s="63"/>
      <c r="FMV120" s="63"/>
      <c r="FMW120" s="63"/>
      <c r="FMX120" s="63"/>
      <c r="FMY120" s="63"/>
      <c r="FMZ120" s="63"/>
      <c r="FNA120" s="63"/>
      <c r="FNB120" s="63"/>
      <c r="FNC120" s="63"/>
      <c r="FND120" s="63"/>
      <c r="FNE120" s="63"/>
      <c r="FNF120" s="63"/>
      <c r="FNG120" s="63"/>
      <c r="FNH120" s="63"/>
      <c r="FNI120" s="63"/>
      <c r="FNJ120" s="63"/>
      <c r="FNK120" s="63"/>
      <c r="FNL120" s="63"/>
      <c r="FNM120" s="63"/>
      <c r="FNN120" s="63"/>
      <c r="FNO120" s="63"/>
      <c r="FNP120" s="63"/>
      <c r="FNQ120" s="63"/>
      <c r="FNR120" s="63"/>
      <c r="FNS120" s="63"/>
      <c r="FNT120" s="63"/>
      <c r="FNU120" s="63"/>
      <c r="FNV120" s="63"/>
      <c r="FNW120" s="63"/>
      <c r="FNX120" s="63"/>
      <c r="FNY120" s="63"/>
      <c r="FNZ120" s="63"/>
      <c r="FOA120" s="63"/>
      <c r="FOB120" s="63"/>
      <c r="FOC120" s="63"/>
      <c r="FOD120" s="63"/>
      <c r="FOE120" s="63"/>
      <c r="FOF120" s="63"/>
      <c r="FOG120" s="63"/>
      <c r="FOH120" s="63"/>
      <c r="FOI120" s="63"/>
      <c r="FOJ120" s="63"/>
      <c r="FOK120" s="63"/>
      <c r="FOL120" s="63"/>
      <c r="FOM120" s="63"/>
      <c r="FON120" s="63"/>
      <c r="FOO120" s="63"/>
      <c r="FOP120" s="63"/>
      <c r="FOQ120" s="63"/>
      <c r="FOR120" s="63"/>
      <c r="FOS120" s="63"/>
      <c r="FOT120" s="63"/>
      <c r="FOU120" s="63"/>
      <c r="FOV120" s="63"/>
      <c r="FOW120" s="63"/>
      <c r="FOX120" s="63"/>
      <c r="FOY120" s="63"/>
      <c r="FOZ120" s="63"/>
      <c r="FPA120" s="63"/>
      <c r="FPB120" s="63"/>
      <c r="FPC120" s="63"/>
      <c r="FPD120" s="63"/>
      <c r="FPE120" s="63"/>
      <c r="FPF120" s="63"/>
      <c r="FPG120" s="63"/>
      <c r="FPH120" s="63"/>
      <c r="FPI120" s="63"/>
      <c r="FPJ120" s="63"/>
      <c r="FPK120" s="63"/>
      <c r="FPL120" s="63"/>
      <c r="FPM120" s="63"/>
      <c r="FPN120" s="63"/>
      <c r="FPO120" s="63"/>
      <c r="FPP120" s="63"/>
      <c r="FPQ120" s="63"/>
      <c r="FPR120" s="63"/>
      <c r="FPS120" s="63"/>
      <c r="FPT120" s="63"/>
      <c r="FPU120" s="63"/>
      <c r="FPV120" s="63"/>
      <c r="FPW120" s="63"/>
      <c r="FPX120" s="63"/>
      <c r="FPY120" s="63"/>
      <c r="FPZ120" s="63"/>
      <c r="FQA120" s="63"/>
      <c r="FQB120" s="63"/>
      <c r="FQC120" s="63"/>
      <c r="FQD120" s="63"/>
      <c r="FQE120" s="63"/>
      <c r="FQF120" s="63"/>
      <c r="FQG120" s="63"/>
      <c r="FQH120" s="63"/>
      <c r="FQI120" s="63"/>
      <c r="FQJ120" s="63"/>
      <c r="FQK120" s="63"/>
      <c r="FQL120" s="63"/>
      <c r="FQM120" s="63"/>
      <c r="FQN120" s="63"/>
      <c r="FQO120" s="63"/>
      <c r="FQP120" s="63"/>
      <c r="FQQ120" s="63"/>
      <c r="FQR120" s="63"/>
      <c r="FQS120" s="63"/>
      <c r="FQT120" s="63"/>
      <c r="FQU120" s="63"/>
      <c r="FQV120" s="63"/>
      <c r="FQW120" s="63"/>
      <c r="FQX120" s="63"/>
      <c r="FQY120" s="63"/>
      <c r="FQZ120" s="63"/>
      <c r="FRA120" s="63"/>
      <c r="FRB120" s="63"/>
      <c r="FRC120" s="63"/>
      <c r="FRD120" s="63"/>
      <c r="FRE120" s="63"/>
      <c r="FRF120" s="63"/>
      <c r="FRG120" s="63"/>
      <c r="FRH120" s="63"/>
      <c r="FRI120" s="63"/>
      <c r="FRJ120" s="63"/>
      <c r="FRK120" s="63"/>
      <c r="FRL120" s="63"/>
      <c r="FRM120" s="63"/>
      <c r="FRN120" s="63"/>
      <c r="FRO120" s="63"/>
      <c r="FRP120" s="63"/>
      <c r="FRQ120" s="63"/>
      <c r="FRR120" s="63"/>
      <c r="FRS120" s="63"/>
      <c r="FRT120" s="63"/>
      <c r="FRU120" s="63"/>
      <c r="FRV120" s="63"/>
      <c r="FRW120" s="63"/>
      <c r="FRX120" s="63"/>
      <c r="FRY120" s="63"/>
      <c r="FRZ120" s="63"/>
      <c r="FSA120" s="63"/>
      <c r="FSB120" s="63"/>
      <c r="FSC120" s="63"/>
      <c r="FSD120" s="63"/>
      <c r="FSE120" s="63"/>
      <c r="FSF120" s="63"/>
      <c r="FSG120" s="63"/>
      <c r="FSH120" s="63"/>
      <c r="FSI120" s="63"/>
      <c r="FSJ120" s="63"/>
      <c r="FSK120" s="63"/>
      <c r="FSL120" s="63"/>
      <c r="FSM120" s="63"/>
      <c r="FSN120" s="63"/>
      <c r="FSO120" s="63"/>
      <c r="FSP120" s="63"/>
      <c r="FSQ120" s="63"/>
      <c r="FSR120" s="63"/>
      <c r="FSS120" s="63"/>
      <c r="FST120" s="63"/>
      <c r="FSU120" s="63"/>
      <c r="FSV120" s="63"/>
      <c r="FSW120" s="63"/>
      <c r="FSX120" s="63"/>
      <c r="FSY120" s="63"/>
      <c r="FSZ120" s="63"/>
      <c r="FTA120" s="63"/>
      <c r="FTB120" s="63"/>
      <c r="FTC120" s="63"/>
      <c r="FTD120" s="63"/>
      <c r="FTE120" s="63"/>
      <c r="FTF120" s="63"/>
      <c r="FTG120" s="63"/>
      <c r="FTH120" s="63"/>
      <c r="FTI120" s="63"/>
      <c r="FTJ120" s="63"/>
      <c r="FTK120" s="63"/>
      <c r="FTL120" s="63"/>
      <c r="FTM120" s="63"/>
      <c r="FTN120" s="63"/>
      <c r="FTO120" s="63"/>
      <c r="FTP120" s="63"/>
      <c r="FTQ120" s="63"/>
      <c r="FTR120" s="63"/>
      <c r="FTS120" s="63"/>
      <c r="FTT120" s="63"/>
      <c r="FTU120" s="63"/>
      <c r="FTV120" s="63"/>
      <c r="FTW120" s="63"/>
      <c r="FTX120" s="63"/>
      <c r="FTY120" s="63"/>
      <c r="FTZ120" s="63"/>
      <c r="FUA120" s="63"/>
      <c r="FUB120" s="63"/>
      <c r="FUC120" s="63"/>
      <c r="FUD120" s="63"/>
      <c r="FUE120" s="63"/>
      <c r="FUF120" s="63"/>
      <c r="FUG120" s="63"/>
      <c r="FUH120" s="63"/>
      <c r="FUI120" s="63"/>
      <c r="FUJ120" s="63"/>
      <c r="FUK120" s="63"/>
      <c r="FUL120" s="63"/>
      <c r="FUM120" s="63"/>
      <c r="FUN120" s="63"/>
      <c r="FUO120" s="63"/>
      <c r="FUP120" s="63"/>
      <c r="FUQ120" s="63"/>
      <c r="FUR120" s="63"/>
      <c r="FUS120" s="63"/>
      <c r="FUT120" s="63"/>
      <c r="FUU120" s="63"/>
      <c r="FUV120" s="63"/>
      <c r="FUW120" s="63"/>
      <c r="FUX120" s="63"/>
      <c r="FUY120" s="63"/>
      <c r="FUZ120" s="63"/>
      <c r="FVA120" s="63"/>
      <c r="FVB120" s="63"/>
      <c r="FVC120" s="63"/>
      <c r="FVD120" s="63"/>
      <c r="FVE120" s="63"/>
      <c r="FVF120" s="63"/>
      <c r="FVG120" s="63"/>
      <c r="FVH120" s="63"/>
      <c r="FVI120" s="63"/>
      <c r="FVJ120" s="63"/>
      <c r="FVK120" s="63"/>
      <c r="FVL120" s="63"/>
      <c r="FVM120" s="63"/>
      <c r="FVN120" s="63"/>
      <c r="FVO120" s="63"/>
      <c r="FVP120" s="63"/>
      <c r="FVQ120" s="63"/>
      <c r="FVR120" s="63"/>
      <c r="FVS120" s="63"/>
      <c r="FVT120" s="63"/>
      <c r="FVU120" s="63"/>
      <c r="FVV120" s="63"/>
      <c r="FVW120" s="63"/>
      <c r="FVX120" s="63"/>
      <c r="FVY120" s="63"/>
      <c r="FVZ120" s="63"/>
      <c r="FWA120" s="63"/>
      <c r="FWB120" s="63"/>
      <c r="FWC120" s="63"/>
      <c r="FWD120" s="63"/>
      <c r="FWE120" s="63"/>
      <c r="FWF120" s="63"/>
      <c r="FWG120" s="63"/>
      <c r="FWH120" s="63"/>
      <c r="FWI120" s="63"/>
      <c r="FWJ120" s="63"/>
      <c r="FWK120" s="63"/>
      <c r="FWL120" s="63"/>
      <c r="FWM120" s="63"/>
      <c r="FWN120" s="63"/>
      <c r="FWO120" s="63"/>
      <c r="FWP120" s="63"/>
      <c r="FWQ120" s="63"/>
      <c r="FWR120" s="63"/>
      <c r="FWS120" s="63"/>
      <c r="FWT120" s="63"/>
      <c r="FWU120" s="63"/>
      <c r="FWV120" s="63"/>
      <c r="FWW120" s="63"/>
      <c r="FWX120" s="63"/>
      <c r="FWY120" s="63"/>
      <c r="FWZ120" s="63"/>
      <c r="FXA120" s="63"/>
      <c r="FXB120" s="63"/>
      <c r="FXC120" s="63"/>
      <c r="FXD120" s="63"/>
      <c r="FXE120" s="63"/>
      <c r="FXF120" s="63"/>
      <c r="FXG120" s="63"/>
      <c r="FXH120" s="63"/>
      <c r="FXI120" s="63"/>
      <c r="FXJ120" s="63"/>
      <c r="FXK120" s="63"/>
      <c r="FXL120" s="63"/>
      <c r="FXM120" s="63"/>
      <c r="FXN120" s="63"/>
      <c r="FXO120" s="63"/>
      <c r="FXP120" s="63"/>
      <c r="FXQ120" s="63"/>
      <c r="FXR120" s="63"/>
      <c r="FXS120" s="63"/>
      <c r="FXT120" s="63"/>
      <c r="FXU120" s="63"/>
      <c r="FXV120" s="63"/>
      <c r="FXW120" s="63"/>
      <c r="FXX120" s="63"/>
      <c r="FXY120" s="63"/>
      <c r="FXZ120" s="63"/>
      <c r="FYA120" s="63"/>
      <c r="FYB120" s="63"/>
      <c r="FYC120" s="63"/>
      <c r="FYD120" s="63"/>
      <c r="FYE120" s="63"/>
      <c r="FYF120" s="63"/>
      <c r="FYG120" s="63"/>
      <c r="FYH120" s="63"/>
      <c r="FYI120" s="63"/>
      <c r="FYJ120" s="63"/>
      <c r="FYK120" s="63"/>
      <c r="FYL120" s="63"/>
      <c r="FYM120" s="63"/>
      <c r="FYN120" s="63"/>
      <c r="FYO120" s="63"/>
      <c r="FYP120" s="63"/>
      <c r="FYQ120" s="63"/>
      <c r="FYR120" s="63"/>
      <c r="FYS120" s="63"/>
      <c r="FYT120" s="63"/>
      <c r="FYU120" s="63"/>
      <c r="FYV120" s="63"/>
      <c r="FYW120" s="63"/>
      <c r="FYX120" s="63"/>
      <c r="FYY120" s="63"/>
      <c r="FYZ120" s="63"/>
      <c r="FZA120" s="63"/>
      <c r="FZB120" s="63"/>
      <c r="FZC120" s="63"/>
      <c r="FZD120" s="63"/>
      <c r="FZE120" s="63"/>
      <c r="FZF120" s="63"/>
      <c r="FZG120" s="63"/>
      <c r="FZH120" s="63"/>
      <c r="FZI120" s="63"/>
      <c r="FZJ120" s="63"/>
      <c r="FZK120" s="63"/>
      <c r="FZL120" s="63"/>
      <c r="FZM120" s="63"/>
      <c r="FZN120" s="63"/>
      <c r="FZO120" s="63"/>
      <c r="FZP120" s="63"/>
      <c r="FZQ120" s="63"/>
      <c r="FZR120" s="63"/>
      <c r="FZS120" s="63"/>
      <c r="FZT120" s="63"/>
      <c r="FZU120" s="63"/>
      <c r="FZV120" s="63"/>
      <c r="FZW120" s="63"/>
      <c r="FZX120" s="63"/>
      <c r="FZY120" s="63"/>
      <c r="FZZ120" s="63"/>
      <c r="GAA120" s="63"/>
      <c r="GAB120" s="63"/>
      <c r="GAC120" s="63"/>
      <c r="GAD120" s="63"/>
      <c r="GAE120" s="63"/>
      <c r="GAF120" s="63"/>
      <c r="GAG120" s="63"/>
      <c r="GAH120" s="63"/>
      <c r="GAI120" s="63"/>
      <c r="GAJ120" s="63"/>
      <c r="GAK120" s="63"/>
      <c r="GAL120" s="63"/>
      <c r="GAM120" s="63"/>
      <c r="GAN120" s="63"/>
      <c r="GAO120" s="63"/>
      <c r="GAP120" s="63"/>
      <c r="GAQ120" s="63"/>
      <c r="GAR120" s="63"/>
      <c r="GAS120" s="63"/>
      <c r="GAT120" s="63"/>
      <c r="GAU120" s="63"/>
      <c r="GAV120" s="63"/>
      <c r="GAW120" s="63"/>
      <c r="GAX120" s="63"/>
      <c r="GAY120" s="63"/>
      <c r="GAZ120" s="63"/>
      <c r="GBA120" s="63"/>
      <c r="GBB120" s="63"/>
      <c r="GBC120" s="63"/>
      <c r="GBD120" s="63"/>
      <c r="GBE120" s="63"/>
      <c r="GBF120" s="63"/>
      <c r="GBG120" s="63"/>
      <c r="GBH120" s="63"/>
      <c r="GBI120" s="63"/>
      <c r="GBJ120" s="63"/>
      <c r="GBK120" s="63"/>
      <c r="GBL120" s="63"/>
      <c r="GBM120" s="63"/>
      <c r="GBN120" s="63"/>
      <c r="GBO120" s="63"/>
      <c r="GBP120" s="63"/>
      <c r="GBQ120" s="63"/>
      <c r="GBR120" s="63"/>
      <c r="GBS120" s="63"/>
      <c r="GBT120" s="63"/>
      <c r="GBU120" s="63"/>
      <c r="GBV120" s="63"/>
      <c r="GBW120" s="63"/>
      <c r="GBX120" s="63"/>
      <c r="GBY120" s="63"/>
      <c r="GBZ120" s="63"/>
      <c r="GCA120" s="63"/>
      <c r="GCB120" s="63"/>
      <c r="GCC120" s="63"/>
      <c r="GCD120" s="63"/>
      <c r="GCE120" s="63"/>
      <c r="GCF120" s="63"/>
      <c r="GCG120" s="63"/>
      <c r="GCH120" s="63"/>
      <c r="GCI120" s="63"/>
      <c r="GCJ120" s="63"/>
      <c r="GCK120" s="63"/>
      <c r="GCL120" s="63"/>
      <c r="GCM120" s="63"/>
      <c r="GCN120" s="63"/>
      <c r="GCO120" s="63"/>
      <c r="GCP120" s="63"/>
      <c r="GCQ120" s="63"/>
      <c r="GCR120" s="63"/>
      <c r="GCS120" s="63"/>
      <c r="GCT120" s="63"/>
      <c r="GCU120" s="63"/>
      <c r="GCV120" s="63"/>
      <c r="GCW120" s="63"/>
      <c r="GCX120" s="63"/>
      <c r="GCY120" s="63"/>
      <c r="GCZ120" s="63"/>
      <c r="GDA120" s="63"/>
      <c r="GDB120" s="63"/>
      <c r="GDC120" s="63"/>
      <c r="GDD120" s="63"/>
      <c r="GDE120" s="63"/>
      <c r="GDF120" s="63"/>
      <c r="GDG120" s="63"/>
      <c r="GDH120" s="63"/>
      <c r="GDI120" s="63"/>
      <c r="GDJ120" s="63"/>
      <c r="GDK120" s="63"/>
      <c r="GDL120" s="63"/>
      <c r="GDM120" s="63"/>
      <c r="GDN120" s="63"/>
      <c r="GDO120" s="63"/>
      <c r="GDP120" s="63"/>
      <c r="GDQ120" s="63"/>
      <c r="GDR120" s="63"/>
      <c r="GDS120" s="63"/>
      <c r="GDT120" s="63"/>
      <c r="GDU120" s="63"/>
      <c r="GDV120" s="63"/>
      <c r="GDW120" s="63"/>
      <c r="GDX120" s="63"/>
      <c r="GDY120" s="63"/>
      <c r="GDZ120" s="63"/>
      <c r="GEA120" s="63"/>
      <c r="GEB120" s="63"/>
      <c r="GEC120" s="63"/>
      <c r="GED120" s="63"/>
      <c r="GEE120" s="63"/>
      <c r="GEF120" s="63"/>
      <c r="GEG120" s="63"/>
      <c r="GEH120" s="63"/>
      <c r="GEI120" s="63"/>
      <c r="GEJ120" s="63"/>
      <c r="GEK120" s="63"/>
      <c r="GEL120" s="63"/>
      <c r="GEM120" s="63"/>
      <c r="GEN120" s="63"/>
      <c r="GEO120" s="63"/>
      <c r="GEP120" s="63"/>
      <c r="GEQ120" s="63"/>
      <c r="GER120" s="63"/>
      <c r="GES120" s="63"/>
      <c r="GET120" s="63"/>
      <c r="GEU120" s="63"/>
      <c r="GEV120" s="63"/>
      <c r="GEW120" s="63"/>
      <c r="GEX120" s="63"/>
      <c r="GEY120" s="63"/>
      <c r="GEZ120" s="63"/>
      <c r="GFA120" s="63"/>
      <c r="GFB120" s="63"/>
      <c r="GFC120" s="63"/>
      <c r="GFD120" s="63"/>
      <c r="GFE120" s="63"/>
      <c r="GFF120" s="63"/>
      <c r="GFG120" s="63"/>
      <c r="GFH120" s="63"/>
      <c r="GFI120" s="63"/>
      <c r="GFJ120" s="63"/>
      <c r="GFK120" s="63"/>
      <c r="GFL120" s="63"/>
      <c r="GFM120" s="63"/>
      <c r="GFN120" s="63"/>
      <c r="GFO120" s="63"/>
      <c r="GFP120" s="63"/>
      <c r="GFQ120" s="63"/>
      <c r="GFR120" s="63"/>
      <c r="GFS120" s="63"/>
      <c r="GFT120" s="63"/>
      <c r="GFU120" s="63"/>
      <c r="GFV120" s="63"/>
      <c r="GFW120" s="63"/>
      <c r="GFX120" s="63"/>
      <c r="GFY120" s="63"/>
      <c r="GFZ120" s="63"/>
      <c r="GGA120" s="63"/>
      <c r="GGB120" s="63"/>
      <c r="GGC120" s="63"/>
      <c r="GGD120" s="63"/>
      <c r="GGE120" s="63"/>
      <c r="GGF120" s="63"/>
      <c r="GGG120" s="63"/>
      <c r="GGH120" s="63"/>
      <c r="GGI120" s="63"/>
      <c r="GGJ120" s="63"/>
      <c r="GGK120" s="63"/>
      <c r="GGL120" s="63"/>
      <c r="GGM120" s="63"/>
      <c r="GGN120" s="63"/>
      <c r="GGO120" s="63"/>
      <c r="GGP120" s="63"/>
      <c r="GGQ120" s="63"/>
      <c r="GGR120" s="63"/>
      <c r="GGS120" s="63"/>
      <c r="GGT120" s="63"/>
      <c r="GGU120" s="63"/>
      <c r="GGV120" s="63"/>
      <c r="GGW120" s="63"/>
      <c r="GGX120" s="63"/>
      <c r="GGY120" s="63"/>
      <c r="GGZ120" s="63"/>
      <c r="GHA120" s="63"/>
      <c r="GHB120" s="63"/>
      <c r="GHC120" s="63"/>
      <c r="GHD120" s="63"/>
      <c r="GHE120" s="63"/>
      <c r="GHF120" s="63"/>
      <c r="GHG120" s="63"/>
      <c r="GHH120" s="63"/>
      <c r="GHI120" s="63"/>
      <c r="GHJ120" s="63"/>
      <c r="GHK120" s="63"/>
      <c r="GHL120" s="63"/>
      <c r="GHM120" s="63"/>
      <c r="GHN120" s="63"/>
      <c r="GHO120" s="63"/>
      <c r="GHP120" s="63"/>
      <c r="GHQ120" s="63"/>
      <c r="GHR120" s="63"/>
      <c r="GHS120" s="63"/>
      <c r="GHT120" s="63"/>
      <c r="GHU120" s="63"/>
      <c r="GHV120" s="63"/>
      <c r="GHW120" s="63"/>
      <c r="GHX120" s="63"/>
      <c r="GHY120" s="63"/>
      <c r="GHZ120" s="63"/>
      <c r="GIA120" s="63"/>
      <c r="GIB120" s="63"/>
      <c r="GIC120" s="63"/>
      <c r="GID120" s="63"/>
      <c r="GIE120" s="63"/>
      <c r="GIF120" s="63"/>
      <c r="GIG120" s="63"/>
      <c r="GIH120" s="63"/>
      <c r="GII120" s="63"/>
      <c r="GIJ120" s="63"/>
      <c r="GIK120" s="63"/>
      <c r="GIL120" s="63"/>
      <c r="GIM120" s="63"/>
      <c r="GIN120" s="63"/>
      <c r="GIO120" s="63"/>
      <c r="GIP120" s="63"/>
      <c r="GIQ120" s="63"/>
      <c r="GIR120" s="63"/>
      <c r="GIS120" s="63"/>
      <c r="GIT120" s="63"/>
      <c r="GIU120" s="63"/>
      <c r="GIV120" s="63"/>
      <c r="GIW120" s="63"/>
      <c r="GIX120" s="63"/>
      <c r="GIY120" s="63"/>
      <c r="GIZ120" s="63"/>
      <c r="GJA120" s="63"/>
      <c r="GJB120" s="63"/>
      <c r="GJC120" s="63"/>
      <c r="GJD120" s="63"/>
      <c r="GJE120" s="63"/>
      <c r="GJF120" s="63"/>
      <c r="GJG120" s="63"/>
      <c r="GJH120" s="63"/>
      <c r="GJI120" s="63"/>
      <c r="GJJ120" s="63"/>
      <c r="GJK120" s="63"/>
      <c r="GJL120" s="63"/>
      <c r="GJM120" s="63"/>
      <c r="GJN120" s="63"/>
      <c r="GJO120" s="63"/>
      <c r="GJP120" s="63"/>
      <c r="GJQ120" s="63"/>
      <c r="GJR120" s="63"/>
      <c r="GJS120" s="63"/>
      <c r="GJT120" s="63"/>
      <c r="GJU120" s="63"/>
      <c r="GJV120" s="63"/>
      <c r="GJW120" s="63"/>
      <c r="GJX120" s="63"/>
      <c r="GJY120" s="63"/>
      <c r="GJZ120" s="63"/>
      <c r="GKA120" s="63"/>
      <c r="GKB120" s="63"/>
      <c r="GKC120" s="63"/>
      <c r="GKD120" s="63"/>
      <c r="GKE120" s="63"/>
      <c r="GKF120" s="63"/>
      <c r="GKG120" s="63"/>
      <c r="GKH120" s="63"/>
      <c r="GKI120" s="63"/>
      <c r="GKJ120" s="63"/>
      <c r="GKK120" s="63"/>
      <c r="GKL120" s="63"/>
      <c r="GKM120" s="63"/>
      <c r="GKN120" s="63"/>
      <c r="GKO120" s="63"/>
      <c r="GKP120" s="63"/>
      <c r="GKQ120" s="63"/>
      <c r="GKR120" s="63"/>
      <c r="GKS120" s="63"/>
      <c r="GKT120" s="63"/>
      <c r="GKU120" s="63"/>
      <c r="GKV120" s="63"/>
      <c r="GKW120" s="63"/>
      <c r="GKX120" s="63"/>
      <c r="GKY120" s="63"/>
      <c r="GKZ120" s="63"/>
      <c r="GLA120" s="63"/>
      <c r="GLB120" s="63"/>
      <c r="GLC120" s="63"/>
      <c r="GLD120" s="63"/>
      <c r="GLE120" s="63"/>
      <c r="GLF120" s="63"/>
      <c r="GLG120" s="63"/>
      <c r="GLH120" s="63"/>
      <c r="GLI120" s="63"/>
      <c r="GLJ120" s="63"/>
      <c r="GLK120" s="63"/>
      <c r="GLL120" s="63"/>
      <c r="GLM120" s="63"/>
      <c r="GLN120" s="63"/>
      <c r="GLO120" s="63"/>
      <c r="GLP120" s="63"/>
      <c r="GLQ120" s="63"/>
      <c r="GLR120" s="63"/>
      <c r="GLS120" s="63"/>
      <c r="GLT120" s="63"/>
      <c r="GLU120" s="63"/>
      <c r="GLV120" s="63"/>
      <c r="GLW120" s="63"/>
      <c r="GLX120" s="63"/>
      <c r="GLY120" s="63"/>
      <c r="GLZ120" s="63"/>
      <c r="GMA120" s="63"/>
      <c r="GMB120" s="63"/>
      <c r="GMC120" s="63"/>
      <c r="GMD120" s="63"/>
      <c r="GME120" s="63"/>
      <c r="GMF120" s="63"/>
      <c r="GMG120" s="63"/>
      <c r="GMH120" s="63"/>
      <c r="GMI120" s="63"/>
      <c r="GMJ120" s="63"/>
      <c r="GMK120" s="63"/>
      <c r="GML120" s="63"/>
      <c r="GMM120" s="63"/>
      <c r="GMN120" s="63"/>
      <c r="GMO120" s="63"/>
      <c r="GMP120" s="63"/>
      <c r="GMQ120" s="63"/>
      <c r="GMR120" s="63"/>
      <c r="GMS120" s="63"/>
      <c r="GMT120" s="63"/>
      <c r="GMU120" s="63"/>
      <c r="GMV120" s="63"/>
      <c r="GMW120" s="63"/>
      <c r="GMX120" s="63"/>
      <c r="GMY120" s="63"/>
      <c r="GMZ120" s="63"/>
      <c r="GNA120" s="63"/>
      <c r="GNB120" s="63"/>
      <c r="GNC120" s="63"/>
      <c r="GND120" s="63"/>
      <c r="GNE120" s="63"/>
      <c r="GNF120" s="63"/>
      <c r="GNG120" s="63"/>
      <c r="GNH120" s="63"/>
      <c r="GNI120" s="63"/>
      <c r="GNJ120" s="63"/>
      <c r="GNK120" s="63"/>
      <c r="GNL120" s="63"/>
      <c r="GNM120" s="63"/>
      <c r="GNN120" s="63"/>
      <c r="GNO120" s="63"/>
      <c r="GNP120" s="63"/>
      <c r="GNQ120" s="63"/>
      <c r="GNR120" s="63"/>
      <c r="GNS120" s="63"/>
      <c r="GNT120" s="63"/>
      <c r="GNU120" s="63"/>
      <c r="GNV120" s="63"/>
      <c r="GNW120" s="63"/>
      <c r="GNX120" s="63"/>
      <c r="GNY120" s="63"/>
      <c r="GNZ120" s="63"/>
      <c r="GOA120" s="63"/>
      <c r="GOB120" s="63"/>
      <c r="GOC120" s="63"/>
      <c r="GOD120" s="63"/>
      <c r="GOE120" s="63"/>
      <c r="GOF120" s="63"/>
      <c r="GOG120" s="63"/>
      <c r="GOH120" s="63"/>
      <c r="GOI120" s="63"/>
      <c r="GOJ120" s="63"/>
      <c r="GOK120" s="63"/>
      <c r="GOL120" s="63"/>
      <c r="GOM120" s="63"/>
      <c r="GON120" s="63"/>
      <c r="GOO120" s="63"/>
      <c r="GOP120" s="63"/>
      <c r="GOQ120" s="63"/>
      <c r="GOR120" s="63"/>
      <c r="GOS120" s="63"/>
      <c r="GOT120" s="63"/>
      <c r="GOU120" s="63"/>
      <c r="GOV120" s="63"/>
      <c r="GOW120" s="63"/>
      <c r="GOX120" s="63"/>
      <c r="GOY120" s="63"/>
      <c r="GOZ120" s="63"/>
      <c r="GPA120" s="63"/>
      <c r="GPB120" s="63"/>
      <c r="GPC120" s="63"/>
      <c r="GPD120" s="63"/>
      <c r="GPE120" s="63"/>
      <c r="GPF120" s="63"/>
      <c r="GPG120" s="63"/>
      <c r="GPH120" s="63"/>
      <c r="GPI120" s="63"/>
      <c r="GPJ120" s="63"/>
      <c r="GPK120" s="63"/>
      <c r="GPL120" s="63"/>
      <c r="GPM120" s="63"/>
      <c r="GPN120" s="63"/>
      <c r="GPO120" s="63"/>
      <c r="GPP120" s="63"/>
      <c r="GPQ120" s="63"/>
      <c r="GPR120" s="63"/>
      <c r="GPS120" s="63"/>
      <c r="GPT120" s="63"/>
      <c r="GPU120" s="63"/>
      <c r="GPV120" s="63"/>
      <c r="GPW120" s="63"/>
      <c r="GPX120" s="63"/>
      <c r="GPY120" s="63"/>
      <c r="GPZ120" s="63"/>
      <c r="GQA120" s="63"/>
      <c r="GQB120" s="63"/>
      <c r="GQC120" s="63"/>
      <c r="GQD120" s="63"/>
      <c r="GQE120" s="63"/>
      <c r="GQF120" s="63"/>
      <c r="GQG120" s="63"/>
      <c r="GQH120" s="63"/>
      <c r="GQI120" s="63"/>
      <c r="GQJ120" s="63"/>
      <c r="GQK120" s="63"/>
      <c r="GQL120" s="63"/>
      <c r="GQM120" s="63"/>
      <c r="GQN120" s="63"/>
      <c r="GQO120" s="63"/>
      <c r="GQP120" s="63"/>
      <c r="GQQ120" s="63"/>
      <c r="GQR120" s="63"/>
      <c r="GQS120" s="63"/>
      <c r="GQT120" s="63"/>
      <c r="GQU120" s="63"/>
      <c r="GQV120" s="63"/>
      <c r="GQW120" s="63"/>
      <c r="GQX120" s="63"/>
      <c r="GQY120" s="63"/>
      <c r="GQZ120" s="63"/>
      <c r="GRA120" s="63"/>
      <c r="GRB120" s="63"/>
      <c r="GRC120" s="63"/>
      <c r="GRD120" s="63"/>
      <c r="GRE120" s="63"/>
      <c r="GRF120" s="63"/>
      <c r="GRG120" s="63"/>
      <c r="GRH120" s="63"/>
      <c r="GRI120" s="63"/>
      <c r="GRJ120" s="63"/>
      <c r="GRK120" s="63"/>
      <c r="GRL120" s="63"/>
      <c r="GRM120" s="63"/>
      <c r="GRN120" s="63"/>
      <c r="GRO120" s="63"/>
      <c r="GRP120" s="63"/>
      <c r="GRQ120" s="63"/>
      <c r="GRR120" s="63"/>
      <c r="GRS120" s="63"/>
      <c r="GRT120" s="63"/>
      <c r="GRU120" s="63"/>
      <c r="GRV120" s="63"/>
      <c r="GRW120" s="63"/>
      <c r="GRX120" s="63"/>
      <c r="GRY120" s="63"/>
      <c r="GRZ120" s="63"/>
      <c r="GSA120" s="63"/>
      <c r="GSB120" s="63"/>
      <c r="GSC120" s="63"/>
      <c r="GSD120" s="63"/>
      <c r="GSE120" s="63"/>
      <c r="GSF120" s="63"/>
      <c r="GSG120" s="63"/>
      <c r="GSH120" s="63"/>
      <c r="GSI120" s="63"/>
      <c r="GSJ120" s="63"/>
      <c r="GSK120" s="63"/>
      <c r="GSL120" s="63"/>
      <c r="GSM120" s="63"/>
      <c r="GSN120" s="63"/>
      <c r="GSO120" s="63"/>
      <c r="GSP120" s="63"/>
      <c r="GSQ120" s="63"/>
      <c r="GSR120" s="63"/>
      <c r="GSS120" s="63"/>
      <c r="GST120" s="63"/>
      <c r="GSU120" s="63"/>
      <c r="GSV120" s="63"/>
      <c r="GSW120" s="63"/>
      <c r="GSX120" s="63"/>
      <c r="GSY120" s="63"/>
      <c r="GSZ120" s="63"/>
      <c r="GTA120" s="63"/>
      <c r="GTB120" s="63"/>
      <c r="GTC120" s="63"/>
      <c r="GTD120" s="63"/>
      <c r="GTE120" s="63"/>
      <c r="GTF120" s="63"/>
      <c r="GTG120" s="63"/>
      <c r="GTH120" s="63"/>
      <c r="GTI120" s="63"/>
      <c r="GTJ120" s="63"/>
      <c r="GTK120" s="63"/>
      <c r="GTL120" s="63"/>
      <c r="GTM120" s="63"/>
      <c r="GTN120" s="63"/>
      <c r="GTO120" s="63"/>
      <c r="GTP120" s="63"/>
      <c r="GTQ120" s="63"/>
      <c r="GTR120" s="63"/>
      <c r="GTS120" s="63"/>
      <c r="GTT120" s="63"/>
      <c r="GTU120" s="63"/>
      <c r="GTV120" s="63"/>
      <c r="GTW120" s="63"/>
      <c r="GTX120" s="63"/>
      <c r="GTY120" s="63"/>
      <c r="GTZ120" s="63"/>
      <c r="GUA120" s="63"/>
      <c r="GUB120" s="63"/>
      <c r="GUC120" s="63"/>
      <c r="GUD120" s="63"/>
      <c r="GUE120" s="63"/>
      <c r="GUF120" s="63"/>
      <c r="GUG120" s="63"/>
      <c r="GUH120" s="63"/>
      <c r="GUI120" s="63"/>
      <c r="GUJ120" s="63"/>
      <c r="GUK120" s="63"/>
      <c r="GUL120" s="63"/>
      <c r="GUM120" s="63"/>
      <c r="GUN120" s="63"/>
      <c r="GUO120" s="63"/>
      <c r="GUP120" s="63"/>
      <c r="GUQ120" s="63"/>
      <c r="GUR120" s="63"/>
      <c r="GUS120" s="63"/>
      <c r="GUT120" s="63"/>
      <c r="GUU120" s="63"/>
      <c r="GUV120" s="63"/>
      <c r="GUW120" s="63"/>
      <c r="GUX120" s="63"/>
      <c r="GUY120" s="63"/>
      <c r="GUZ120" s="63"/>
      <c r="GVA120" s="63"/>
      <c r="GVB120" s="63"/>
      <c r="GVC120" s="63"/>
      <c r="GVD120" s="63"/>
      <c r="GVE120" s="63"/>
      <c r="GVF120" s="63"/>
      <c r="GVG120" s="63"/>
      <c r="GVH120" s="63"/>
      <c r="GVI120" s="63"/>
      <c r="GVJ120" s="63"/>
      <c r="GVK120" s="63"/>
      <c r="GVL120" s="63"/>
      <c r="GVM120" s="63"/>
      <c r="GVN120" s="63"/>
      <c r="GVO120" s="63"/>
      <c r="GVP120" s="63"/>
      <c r="GVQ120" s="63"/>
      <c r="GVR120" s="63"/>
      <c r="GVS120" s="63"/>
      <c r="GVT120" s="63"/>
      <c r="GVU120" s="63"/>
      <c r="GVV120" s="63"/>
      <c r="GVW120" s="63"/>
      <c r="GVX120" s="63"/>
      <c r="GVY120" s="63"/>
      <c r="GVZ120" s="63"/>
      <c r="GWA120" s="63"/>
      <c r="GWB120" s="63"/>
      <c r="GWC120" s="63"/>
      <c r="GWD120" s="63"/>
      <c r="GWE120" s="63"/>
      <c r="GWF120" s="63"/>
      <c r="GWG120" s="63"/>
      <c r="GWH120" s="63"/>
      <c r="GWI120" s="63"/>
      <c r="GWJ120" s="63"/>
      <c r="GWK120" s="63"/>
      <c r="GWL120" s="63"/>
      <c r="GWM120" s="63"/>
      <c r="GWN120" s="63"/>
      <c r="GWO120" s="63"/>
      <c r="GWP120" s="63"/>
      <c r="GWQ120" s="63"/>
      <c r="GWR120" s="63"/>
      <c r="GWS120" s="63"/>
      <c r="GWT120" s="63"/>
      <c r="GWU120" s="63"/>
      <c r="GWV120" s="63"/>
      <c r="GWW120" s="63"/>
      <c r="GWX120" s="63"/>
      <c r="GWY120" s="63"/>
      <c r="GWZ120" s="63"/>
      <c r="GXA120" s="63"/>
      <c r="GXB120" s="63"/>
      <c r="GXC120" s="63"/>
      <c r="GXD120" s="63"/>
      <c r="GXE120" s="63"/>
      <c r="GXF120" s="63"/>
      <c r="GXG120" s="63"/>
      <c r="GXH120" s="63"/>
      <c r="GXI120" s="63"/>
      <c r="GXJ120" s="63"/>
      <c r="GXK120" s="63"/>
      <c r="GXL120" s="63"/>
      <c r="GXM120" s="63"/>
      <c r="GXN120" s="63"/>
      <c r="GXO120" s="63"/>
      <c r="GXP120" s="63"/>
      <c r="GXQ120" s="63"/>
      <c r="GXR120" s="63"/>
      <c r="GXS120" s="63"/>
      <c r="GXT120" s="63"/>
      <c r="GXU120" s="63"/>
      <c r="GXV120" s="63"/>
      <c r="GXW120" s="63"/>
      <c r="GXX120" s="63"/>
      <c r="GXY120" s="63"/>
      <c r="GXZ120" s="63"/>
      <c r="GYA120" s="63"/>
      <c r="GYB120" s="63"/>
      <c r="GYC120" s="63"/>
      <c r="GYD120" s="63"/>
      <c r="GYE120" s="63"/>
      <c r="GYF120" s="63"/>
      <c r="GYG120" s="63"/>
      <c r="GYH120" s="63"/>
      <c r="GYI120" s="63"/>
      <c r="GYJ120" s="63"/>
      <c r="GYK120" s="63"/>
      <c r="GYL120" s="63"/>
      <c r="GYM120" s="63"/>
      <c r="GYN120" s="63"/>
      <c r="GYO120" s="63"/>
      <c r="GYP120" s="63"/>
      <c r="GYQ120" s="63"/>
      <c r="GYR120" s="63"/>
      <c r="GYS120" s="63"/>
      <c r="GYT120" s="63"/>
      <c r="GYU120" s="63"/>
      <c r="GYV120" s="63"/>
      <c r="GYW120" s="63"/>
      <c r="GYX120" s="63"/>
      <c r="GYY120" s="63"/>
      <c r="GYZ120" s="63"/>
      <c r="GZA120" s="63"/>
      <c r="GZB120" s="63"/>
      <c r="GZC120" s="63"/>
      <c r="GZD120" s="63"/>
      <c r="GZE120" s="63"/>
      <c r="GZF120" s="63"/>
      <c r="GZG120" s="63"/>
      <c r="GZH120" s="63"/>
      <c r="GZI120" s="63"/>
      <c r="GZJ120" s="63"/>
      <c r="GZK120" s="63"/>
      <c r="GZL120" s="63"/>
      <c r="GZM120" s="63"/>
      <c r="GZN120" s="63"/>
      <c r="GZO120" s="63"/>
      <c r="GZP120" s="63"/>
      <c r="GZQ120" s="63"/>
      <c r="GZR120" s="63"/>
      <c r="GZS120" s="63"/>
      <c r="GZT120" s="63"/>
      <c r="GZU120" s="63"/>
      <c r="GZV120" s="63"/>
      <c r="GZW120" s="63"/>
      <c r="GZX120" s="63"/>
      <c r="GZY120" s="63"/>
      <c r="GZZ120" s="63"/>
      <c r="HAA120" s="63"/>
      <c r="HAB120" s="63"/>
      <c r="HAC120" s="63"/>
      <c r="HAD120" s="63"/>
      <c r="HAE120" s="63"/>
      <c r="HAF120" s="63"/>
      <c r="HAG120" s="63"/>
      <c r="HAH120" s="63"/>
      <c r="HAI120" s="63"/>
      <c r="HAJ120" s="63"/>
      <c r="HAK120" s="63"/>
      <c r="HAL120" s="63"/>
      <c r="HAM120" s="63"/>
      <c r="HAN120" s="63"/>
      <c r="HAO120" s="63"/>
      <c r="HAP120" s="63"/>
      <c r="HAQ120" s="63"/>
      <c r="HAR120" s="63"/>
      <c r="HAS120" s="63"/>
      <c r="HAT120" s="63"/>
      <c r="HAU120" s="63"/>
      <c r="HAV120" s="63"/>
      <c r="HAW120" s="63"/>
      <c r="HAX120" s="63"/>
      <c r="HAY120" s="63"/>
      <c r="HAZ120" s="63"/>
      <c r="HBA120" s="63"/>
      <c r="HBB120" s="63"/>
      <c r="HBC120" s="63"/>
      <c r="HBD120" s="63"/>
      <c r="HBE120" s="63"/>
      <c r="HBF120" s="63"/>
      <c r="HBG120" s="63"/>
      <c r="HBH120" s="63"/>
      <c r="HBI120" s="63"/>
      <c r="HBJ120" s="63"/>
      <c r="HBK120" s="63"/>
      <c r="HBL120" s="63"/>
      <c r="HBM120" s="63"/>
      <c r="HBN120" s="63"/>
      <c r="HBO120" s="63"/>
      <c r="HBP120" s="63"/>
      <c r="HBQ120" s="63"/>
      <c r="HBR120" s="63"/>
      <c r="HBS120" s="63"/>
      <c r="HBT120" s="63"/>
      <c r="HBU120" s="63"/>
      <c r="HBV120" s="63"/>
      <c r="HBW120" s="63"/>
      <c r="HBX120" s="63"/>
      <c r="HBY120" s="63"/>
      <c r="HBZ120" s="63"/>
      <c r="HCA120" s="63"/>
      <c r="HCB120" s="63"/>
      <c r="HCC120" s="63"/>
      <c r="HCD120" s="63"/>
      <c r="HCE120" s="63"/>
      <c r="HCF120" s="63"/>
      <c r="HCG120" s="63"/>
      <c r="HCH120" s="63"/>
      <c r="HCI120" s="63"/>
      <c r="HCJ120" s="63"/>
      <c r="HCK120" s="63"/>
      <c r="HCL120" s="63"/>
      <c r="HCM120" s="63"/>
      <c r="HCN120" s="63"/>
      <c r="HCO120" s="63"/>
      <c r="HCP120" s="63"/>
      <c r="HCQ120" s="63"/>
      <c r="HCR120" s="63"/>
      <c r="HCS120" s="63"/>
      <c r="HCT120" s="63"/>
      <c r="HCU120" s="63"/>
      <c r="HCV120" s="63"/>
      <c r="HCW120" s="63"/>
      <c r="HCX120" s="63"/>
      <c r="HCY120" s="63"/>
      <c r="HCZ120" s="63"/>
      <c r="HDA120" s="63"/>
      <c r="HDB120" s="63"/>
      <c r="HDC120" s="63"/>
      <c r="HDD120" s="63"/>
      <c r="HDE120" s="63"/>
      <c r="HDF120" s="63"/>
      <c r="HDG120" s="63"/>
      <c r="HDH120" s="63"/>
      <c r="HDI120" s="63"/>
      <c r="HDJ120" s="63"/>
      <c r="HDK120" s="63"/>
      <c r="HDL120" s="63"/>
      <c r="HDM120" s="63"/>
      <c r="HDN120" s="63"/>
      <c r="HDO120" s="63"/>
      <c r="HDP120" s="63"/>
      <c r="HDQ120" s="63"/>
      <c r="HDR120" s="63"/>
      <c r="HDS120" s="63"/>
      <c r="HDT120" s="63"/>
      <c r="HDU120" s="63"/>
      <c r="HDV120" s="63"/>
      <c r="HDW120" s="63"/>
      <c r="HDX120" s="63"/>
      <c r="HDY120" s="63"/>
      <c r="HDZ120" s="63"/>
      <c r="HEA120" s="63"/>
      <c r="HEB120" s="63"/>
      <c r="HEC120" s="63"/>
      <c r="HED120" s="63"/>
      <c r="HEE120" s="63"/>
      <c r="HEF120" s="63"/>
      <c r="HEG120" s="63"/>
      <c r="HEH120" s="63"/>
      <c r="HEI120" s="63"/>
      <c r="HEJ120" s="63"/>
      <c r="HEK120" s="63"/>
      <c r="HEL120" s="63"/>
      <c r="HEM120" s="63"/>
      <c r="HEN120" s="63"/>
      <c r="HEO120" s="63"/>
      <c r="HEP120" s="63"/>
      <c r="HEQ120" s="63"/>
      <c r="HER120" s="63"/>
      <c r="HES120" s="63"/>
      <c r="HET120" s="63"/>
      <c r="HEU120" s="63"/>
      <c r="HEV120" s="63"/>
      <c r="HEW120" s="63"/>
      <c r="HEX120" s="63"/>
      <c r="HEY120" s="63"/>
      <c r="HEZ120" s="63"/>
      <c r="HFA120" s="63"/>
      <c r="HFB120" s="63"/>
      <c r="HFC120" s="63"/>
      <c r="HFD120" s="63"/>
      <c r="HFE120" s="63"/>
      <c r="HFF120" s="63"/>
      <c r="HFG120" s="63"/>
      <c r="HFH120" s="63"/>
      <c r="HFI120" s="63"/>
      <c r="HFJ120" s="63"/>
      <c r="HFK120" s="63"/>
      <c r="HFL120" s="63"/>
      <c r="HFM120" s="63"/>
      <c r="HFN120" s="63"/>
      <c r="HFO120" s="63"/>
      <c r="HFP120" s="63"/>
      <c r="HFQ120" s="63"/>
      <c r="HFR120" s="63"/>
      <c r="HFS120" s="63"/>
      <c r="HFT120" s="63"/>
      <c r="HFU120" s="63"/>
      <c r="HFV120" s="63"/>
      <c r="HFW120" s="63"/>
      <c r="HFX120" s="63"/>
      <c r="HFY120" s="63"/>
      <c r="HFZ120" s="63"/>
      <c r="HGA120" s="63"/>
      <c r="HGB120" s="63"/>
      <c r="HGC120" s="63"/>
      <c r="HGD120" s="63"/>
      <c r="HGE120" s="63"/>
      <c r="HGF120" s="63"/>
      <c r="HGG120" s="63"/>
      <c r="HGH120" s="63"/>
      <c r="HGI120" s="63"/>
      <c r="HGJ120" s="63"/>
      <c r="HGK120" s="63"/>
      <c r="HGL120" s="63"/>
      <c r="HGM120" s="63"/>
      <c r="HGN120" s="63"/>
      <c r="HGO120" s="63"/>
      <c r="HGP120" s="63"/>
      <c r="HGQ120" s="63"/>
      <c r="HGR120" s="63"/>
      <c r="HGS120" s="63"/>
      <c r="HGT120" s="63"/>
      <c r="HGU120" s="63"/>
      <c r="HGV120" s="63"/>
      <c r="HGW120" s="63"/>
      <c r="HGX120" s="63"/>
      <c r="HGY120" s="63"/>
      <c r="HGZ120" s="63"/>
      <c r="HHA120" s="63"/>
      <c r="HHB120" s="63"/>
      <c r="HHC120" s="63"/>
      <c r="HHD120" s="63"/>
      <c r="HHE120" s="63"/>
      <c r="HHF120" s="63"/>
      <c r="HHG120" s="63"/>
      <c r="HHH120" s="63"/>
      <c r="HHI120" s="63"/>
      <c r="HHJ120" s="63"/>
      <c r="HHK120" s="63"/>
      <c r="HHL120" s="63"/>
      <c r="HHM120" s="63"/>
      <c r="HHN120" s="63"/>
      <c r="HHO120" s="63"/>
      <c r="HHP120" s="63"/>
      <c r="HHQ120" s="63"/>
      <c r="HHR120" s="63"/>
      <c r="HHS120" s="63"/>
      <c r="HHT120" s="63"/>
      <c r="HHU120" s="63"/>
      <c r="HHV120" s="63"/>
      <c r="HHW120" s="63"/>
      <c r="HHX120" s="63"/>
      <c r="HHY120" s="63"/>
      <c r="HHZ120" s="63"/>
      <c r="HIA120" s="63"/>
      <c r="HIB120" s="63"/>
      <c r="HIC120" s="63"/>
      <c r="HID120" s="63"/>
      <c r="HIE120" s="63"/>
      <c r="HIF120" s="63"/>
      <c r="HIG120" s="63"/>
      <c r="HIH120" s="63"/>
      <c r="HII120" s="63"/>
      <c r="HIJ120" s="63"/>
      <c r="HIK120" s="63"/>
      <c r="HIL120" s="63"/>
      <c r="HIM120" s="63"/>
      <c r="HIN120" s="63"/>
      <c r="HIO120" s="63"/>
      <c r="HIP120" s="63"/>
      <c r="HIQ120" s="63"/>
      <c r="HIR120" s="63"/>
      <c r="HIS120" s="63"/>
      <c r="HIT120" s="63"/>
      <c r="HIU120" s="63"/>
      <c r="HIV120" s="63"/>
      <c r="HIW120" s="63"/>
      <c r="HIX120" s="63"/>
      <c r="HIY120" s="63"/>
      <c r="HIZ120" s="63"/>
      <c r="HJA120" s="63"/>
      <c r="HJB120" s="63"/>
      <c r="HJC120" s="63"/>
      <c r="HJD120" s="63"/>
      <c r="HJE120" s="63"/>
      <c r="HJF120" s="63"/>
      <c r="HJG120" s="63"/>
      <c r="HJH120" s="63"/>
      <c r="HJI120" s="63"/>
      <c r="HJJ120" s="63"/>
      <c r="HJK120" s="63"/>
      <c r="HJL120" s="63"/>
      <c r="HJM120" s="63"/>
      <c r="HJN120" s="63"/>
      <c r="HJO120" s="63"/>
      <c r="HJP120" s="63"/>
      <c r="HJQ120" s="63"/>
      <c r="HJR120" s="63"/>
      <c r="HJS120" s="63"/>
      <c r="HJT120" s="63"/>
      <c r="HJU120" s="63"/>
      <c r="HJV120" s="63"/>
      <c r="HJW120" s="63"/>
      <c r="HJX120" s="63"/>
      <c r="HJY120" s="63"/>
      <c r="HJZ120" s="63"/>
      <c r="HKA120" s="63"/>
      <c r="HKB120" s="63"/>
      <c r="HKC120" s="63"/>
      <c r="HKD120" s="63"/>
      <c r="HKE120" s="63"/>
      <c r="HKF120" s="63"/>
      <c r="HKG120" s="63"/>
      <c r="HKH120" s="63"/>
      <c r="HKI120" s="63"/>
      <c r="HKJ120" s="63"/>
      <c r="HKK120" s="63"/>
      <c r="HKL120" s="63"/>
      <c r="HKM120" s="63"/>
      <c r="HKN120" s="63"/>
      <c r="HKO120" s="63"/>
      <c r="HKP120" s="63"/>
      <c r="HKQ120" s="63"/>
      <c r="HKR120" s="63"/>
      <c r="HKS120" s="63"/>
      <c r="HKT120" s="63"/>
      <c r="HKU120" s="63"/>
      <c r="HKV120" s="63"/>
      <c r="HKW120" s="63"/>
      <c r="HKX120" s="63"/>
      <c r="HKY120" s="63"/>
      <c r="HKZ120" s="63"/>
      <c r="HLA120" s="63"/>
      <c r="HLB120" s="63"/>
      <c r="HLC120" s="63"/>
      <c r="HLD120" s="63"/>
      <c r="HLE120" s="63"/>
      <c r="HLF120" s="63"/>
      <c r="HLG120" s="63"/>
      <c r="HLH120" s="63"/>
      <c r="HLI120" s="63"/>
      <c r="HLJ120" s="63"/>
      <c r="HLK120" s="63"/>
      <c r="HLL120" s="63"/>
      <c r="HLM120" s="63"/>
      <c r="HLN120" s="63"/>
      <c r="HLO120" s="63"/>
      <c r="HLP120" s="63"/>
      <c r="HLQ120" s="63"/>
      <c r="HLR120" s="63"/>
      <c r="HLS120" s="63"/>
      <c r="HLT120" s="63"/>
      <c r="HLU120" s="63"/>
      <c r="HLV120" s="63"/>
      <c r="HLW120" s="63"/>
      <c r="HLX120" s="63"/>
      <c r="HLY120" s="63"/>
      <c r="HLZ120" s="63"/>
      <c r="HMA120" s="63"/>
      <c r="HMB120" s="63"/>
      <c r="HMC120" s="63"/>
      <c r="HMD120" s="63"/>
      <c r="HME120" s="63"/>
      <c r="HMF120" s="63"/>
      <c r="HMG120" s="63"/>
      <c r="HMH120" s="63"/>
      <c r="HMI120" s="63"/>
      <c r="HMJ120" s="63"/>
      <c r="HMK120" s="63"/>
      <c r="HML120" s="63"/>
      <c r="HMM120" s="63"/>
      <c r="HMN120" s="63"/>
      <c r="HMO120" s="63"/>
      <c r="HMP120" s="63"/>
      <c r="HMQ120" s="63"/>
      <c r="HMR120" s="63"/>
      <c r="HMS120" s="63"/>
      <c r="HMT120" s="63"/>
      <c r="HMU120" s="63"/>
      <c r="HMV120" s="63"/>
      <c r="HMW120" s="63"/>
      <c r="HMX120" s="63"/>
      <c r="HMY120" s="63"/>
      <c r="HMZ120" s="63"/>
      <c r="HNA120" s="63"/>
      <c r="HNB120" s="63"/>
      <c r="HNC120" s="63"/>
      <c r="HND120" s="63"/>
      <c r="HNE120" s="63"/>
      <c r="HNF120" s="63"/>
      <c r="HNG120" s="63"/>
      <c r="HNH120" s="63"/>
      <c r="HNI120" s="63"/>
      <c r="HNJ120" s="63"/>
      <c r="HNK120" s="63"/>
      <c r="HNL120" s="63"/>
      <c r="HNM120" s="63"/>
      <c r="HNN120" s="63"/>
      <c r="HNO120" s="63"/>
      <c r="HNP120" s="63"/>
      <c r="HNQ120" s="63"/>
      <c r="HNR120" s="63"/>
      <c r="HNS120" s="63"/>
      <c r="HNT120" s="63"/>
      <c r="HNU120" s="63"/>
      <c r="HNV120" s="63"/>
      <c r="HNW120" s="63"/>
      <c r="HNX120" s="63"/>
      <c r="HNY120" s="63"/>
      <c r="HNZ120" s="63"/>
      <c r="HOA120" s="63"/>
      <c r="HOB120" s="63"/>
      <c r="HOC120" s="63"/>
      <c r="HOD120" s="63"/>
      <c r="HOE120" s="63"/>
      <c r="HOF120" s="63"/>
      <c r="HOG120" s="63"/>
      <c r="HOH120" s="63"/>
      <c r="HOI120" s="63"/>
      <c r="HOJ120" s="63"/>
      <c r="HOK120" s="63"/>
      <c r="HOL120" s="63"/>
      <c r="HOM120" s="63"/>
      <c r="HON120" s="63"/>
      <c r="HOO120" s="63"/>
      <c r="HOP120" s="63"/>
      <c r="HOQ120" s="63"/>
      <c r="HOR120" s="63"/>
      <c r="HOS120" s="63"/>
      <c r="HOT120" s="63"/>
      <c r="HOU120" s="63"/>
      <c r="HOV120" s="63"/>
      <c r="HOW120" s="63"/>
      <c r="HOX120" s="63"/>
      <c r="HOY120" s="63"/>
      <c r="HOZ120" s="63"/>
      <c r="HPA120" s="63"/>
      <c r="HPB120" s="63"/>
      <c r="HPC120" s="63"/>
      <c r="HPD120" s="63"/>
      <c r="HPE120" s="63"/>
      <c r="HPF120" s="63"/>
      <c r="HPG120" s="63"/>
      <c r="HPH120" s="63"/>
      <c r="HPI120" s="63"/>
      <c r="HPJ120" s="63"/>
      <c r="HPK120" s="63"/>
      <c r="HPL120" s="63"/>
      <c r="HPM120" s="63"/>
      <c r="HPN120" s="63"/>
      <c r="HPO120" s="63"/>
      <c r="HPP120" s="63"/>
      <c r="HPQ120" s="63"/>
      <c r="HPR120" s="63"/>
      <c r="HPS120" s="63"/>
      <c r="HPT120" s="63"/>
      <c r="HPU120" s="63"/>
      <c r="HPV120" s="63"/>
      <c r="HPW120" s="63"/>
      <c r="HPX120" s="63"/>
      <c r="HPY120" s="63"/>
      <c r="HPZ120" s="63"/>
      <c r="HQA120" s="63"/>
      <c r="HQB120" s="63"/>
      <c r="HQC120" s="63"/>
      <c r="HQD120" s="63"/>
      <c r="HQE120" s="63"/>
      <c r="HQF120" s="63"/>
      <c r="HQG120" s="63"/>
      <c r="HQH120" s="63"/>
      <c r="HQI120" s="63"/>
      <c r="HQJ120" s="63"/>
      <c r="HQK120" s="63"/>
      <c r="HQL120" s="63"/>
      <c r="HQM120" s="63"/>
      <c r="HQN120" s="63"/>
      <c r="HQO120" s="63"/>
      <c r="HQP120" s="63"/>
      <c r="HQQ120" s="63"/>
      <c r="HQR120" s="63"/>
      <c r="HQS120" s="63"/>
      <c r="HQT120" s="63"/>
      <c r="HQU120" s="63"/>
      <c r="HQV120" s="63"/>
      <c r="HQW120" s="63"/>
      <c r="HQX120" s="63"/>
      <c r="HQY120" s="63"/>
      <c r="HQZ120" s="63"/>
      <c r="HRA120" s="63"/>
      <c r="HRB120" s="63"/>
      <c r="HRC120" s="63"/>
      <c r="HRD120" s="63"/>
      <c r="HRE120" s="63"/>
      <c r="HRF120" s="63"/>
      <c r="HRG120" s="63"/>
      <c r="HRH120" s="63"/>
      <c r="HRI120" s="63"/>
      <c r="HRJ120" s="63"/>
      <c r="HRK120" s="63"/>
      <c r="HRL120" s="63"/>
      <c r="HRM120" s="63"/>
      <c r="HRN120" s="63"/>
      <c r="HRO120" s="63"/>
      <c r="HRP120" s="63"/>
      <c r="HRQ120" s="63"/>
      <c r="HRR120" s="63"/>
      <c r="HRS120" s="63"/>
      <c r="HRT120" s="63"/>
      <c r="HRU120" s="63"/>
      <c r="HRV120" s="63"/>
      <c r="HRW120" s="63"/>
      <c r="HRX120" s="63"/>
      <c r="HRY120" s="63"/>
      <c r="HRZ120" s="63"/>
      <c r="HSA120" s="63"/>
      <c r="HSB120" s="63"/>
      <c r="HSC120" s="63"/>
      <c r="HSD120" s="63"/>
      <c r="HSE120" s="63"/>
      <c r="HSF120" s="63"/>
      <c r="HSG120" s="63"/>
      <c r="HSH120" s="63"/>
      <c r="HSI120" s="63"/>
      <c r="HSJ120" s="63"/>
      <c r="HSK120" s="63"/>
      <c r="HSL120" s="63"/>
      <c r="HSM120" s="63"/>
      <c r="HSN120" s="63"/>
      <c r="HSO120" s="63"/>
      <c r="HSP120" s="63"/>
      <c r="HSQ120" s="63"/>
      <c r="HSR120" s="63"/>
      <c r="HSS120" s="63"/>
      <c r="HST120" s="63"/>
      <c r="HSU120" s="63"/>
      <c r="HSV120" s="63"/>
      <c r="HSW120" s="63"/>
      <c r="HSX120" s="63"/>
      <c r="HSY120" s="63"/>
      <c r="HSZ120" s="63"/>
      <c r="HTA120" s="63"/>
      <c r="HTB120" s="63"/>
      <c r="HTC120" s="63"/>
      <c r="HTD120" s="63"/>
      <c r="HTE120" s="63"/>
      <c r="HTF120" s="63"/>
      <c r="HTG120" s="63"/>
      <c r="HTH120" s="63"/>
      <c r="HTI120" s="63"/>
      <c r="HTJ120" s="63"/>
      <c r="HTK120" s="63"/>
      <c r="HTL120" s="63"/>
      <c r="HTM120" s="63"/>
      <c r="HTN120" s="63"/>
      <c r="HTO120" s="63"/>
      <c r="HTP120" s="63"/>
      <c r="HTQ120" s="63"/>
      <c r="HTR120" s="63"/>
      <c r="HTS120" s="63"/>
      <c r="HTT120" s="63"/>
      <c r="HTU120" s="63"/>
      <c r="HTV120" s="63"/>
      <c r="HTW120" s="63"/>
      <c r="HTX120" s="63"/>
      <c r="HTY120" s="63"/>
      <c r="HTZ120" s="63"/>
      <c r="HUA120" s="63"/>
      <c r="HUB120" s="63"/>
      <c r="HUC120" s="63"/>
      <c r="HUD120" s="63"/>
      <c r="HUE120" s="63"/>
      <c r="HUF120" s="63"/>
      <c r="HUG120" s="63"/>
      <c r="HUH120" s="63"/>
      <c r="HUI120" s="63"/>
      <c r="HUJ120" s="63"/>
      <c r="HUK120" s="63"/>
      <c r="HUL120" s="63"/>
      <c r="HUM120" s="63"/>
      <c r="HUN120" s="63"/>
      <c r="HUO120" s="63"/>
      <c r="HUP120" s="63"/>
      <c r="HUQ120" s="63"/>
      <c r="HUR120" s="63"/>
      <c r="HUS120" s="63"/>
      <c r="HUT120" s="63"/>
      <c r="HUU120" s="63"/>
      <c r="HUV120" s="63"/>
      <c r="HUW120" s="63"/>
      <c r="HUX120" s="63"/>
      <c r="HUY120" s="63"/>
      <c r="HUZ120" s="63"/>
      <c r="HVA120" s="63"/>
      <c r="HVB120" s="63"/>
      <c r="HVC120" s="63"/>
      <c r="HVD120" s="63"/>
      <c r="HVE120" s="63"/>
      <c r="HVF120" s="63"/>
      <c r="HVG120" s="63"/>
      <c r="HVH120" s="63"/>
      <c r="HVI120" s="63"/>
      <c r="HVJ120" s="63"/>
      <c r="HVK120" s="63"/>
      <c r="HVL120" s="63"/>
      <c r="HVM120" s="63"/>
      <c r="HVN120" s="63"/>
      <c r="HVO120" s="63"/>
      <c r="HVP120" s="63"/>
      <c r="HVQ120" s="63"/>
      <c r="HVR120" s="63"/>
      <c r="HVS120" s="63"/>
      <c r="HVT120" s="63"/>
      <c r="HVU120" s="63"/>
      <c r="HVV120" s="63"/>
      <c r="HVW120" s="63"/>
      <c r="HVX120" s="63"/>
      <c r="HVY120" s="63"/>
      <c r="HVZ120" s="63"/>
      <c r="HWA120" s="63"/>
      <c r="HWB120" s="63"/>
      <c r="HWC120" s="63"/>
      <c r="HWD120" s="63"/>
      <c r="HWE120" s="63"/>
      <c r="HWF120" s="63"/>
      <c r="HWG120" s="63"/>
      <c r="HWH120" s="63"/>
      <c r="HWI120" s="63"/>
      <c r="HWJ120" s="63"/>
      <c r="HWK120" s="63"/>
      <c r="HWL120" s="63"/>
      <c r="HWM120" s="63"/>
      <c r="HWN120" s="63"/>
      <c r="HWO120" s="63"/>
      <c r="HWP120" s="63"/>
      <c r="HWQ120" s="63"/>
      <c r="HWR120" s="63"/>
      <c r="HWS120" s="63"/>
      <c r="HWT120" s="63"/>
      <c r="HWU120" s="63"/>
      <c r="HWV120" s="63"/>
      <c r="HWW120" s="63"/>
      <c r="HWX120" s="63"/>
      <c r="HWY120" s="63"/>
      <c r="HWZ120" s="63"/>
      <c r="HXA120" s="63"/>
      <c r="HXB120" s="63"/>
      <c r="HXC120" s="63"/>
      <c r="HXD120" s="63"/>
      <c r="HXE120" s="63"/>
      <c r="HXF120" s="63"/>
      <c r="HXG120" s="63"/>
      <c r="HXH120" s="63"/>
      <c r="HXI120" s="63"/>
      <c r="HXJ120" s="63"/>
      <c r="HXK120" s="63"/>
      <c r="HXL120" s="63"/>
      <c r="HXM120" s="63"/>
      <c r="HXN120" s="63"/>
      <c r="HXO120" s="63"/>
      <c r="HXP120" s="63"/>
      <c r="HXQ120" s="63"/>
      <c r="HXR120" s="63"/>
      <c r="HXS120" s="63"/>
      <c r="HXT120" s="63"/>
      <c r="HXU120" s="63"/>
      <c r="HXV120" s="63"/>
      <c r="HXW120" s="63"/>
      <c r="HXX120" s="63"/>
      <c r="HXY120" s="63"/>
      <c r="HXZ120" s="63"/>
      <c r="HYA120" s="63"/>
      <c r="HYB120" s="63"/>
      <c r="HYC120" s="63"/>
      <c r="HYD120" s="63"/>
      <c r="HYE120" s="63"/>
      <c r="HYF120" s="63"/>
      <c r="HYG120" s="63"/>
      <c r="HYH120" s="63"/>
      <c r="HYI120" s="63"/>
      <c r="HYJ120" s="63"/>
      <c r="HYK120" s="63"/>
      <c r="HYL120" s="63"/>
      <c r="HYM120" s="63"/>
      <c r="HYN120" s="63"/>
      <c r="HYO120" s="63"/>
      <c r="HYP120" s="63"/>
      <c r="HYQ120" s="63"/>
      <c r="HYR120" s="63"/>
      <c r="HYS120" s="63"/>
      <c r="HYT120" s="63"/>
      <c r="HYU120" s="63"/>
      <c r="HYV120" s="63"/>
      <c r="HYW120" s="63"/>
      <c r="HYX120" s="63"/>
      <c r="HYY120" s="63"/>
      <c r="HYZ120" s="63"/>
      <c r="HZA120" s="63"/>
      <c r="HZB120" s="63"/>
      <c r="HZC120" s="63"/>
      <c r="HZD120" s="63"/>
      <c r="HZE120" s="63"/>
      <c r="HZF120" s="63"/>
      <c r="HZG120" s="63"/>
      <c r="HZH120" s="63"/>
      <c r="HZI120" s="63"/>
      <c r="HZJ120" s="63"/>
      <c r="HZK120" s="63"/>
      <c r="HZL120" s="63"/>
      <c r="HZM120" s="63"/>
      <c r="HZN120" s="63"/>
      <c r="HZO120" s="63"/>
      <c r="HZP120" s="63"/>
      <c r="HZQ120" s="63"/>
      <c r="HZR120" s="63"/>
      <c r="HZS120" s="63"/>
      <c r="HZT120" s="63"/>
      <c r="HZU120" s="63"/>
      <c r="HZV120" s="63"/>
      <c r="HZW120" s="63"/>
      <c r="HZX120" s="63"/>
      <c r="HZY120" s="63"/>
      <c r="HZZ120" s="63"/>
      <c r="IAA120" s="63"/>
      <c r="IAB120" s="63"/>
      <c r="IAC120" s="63"/>
      <c r="IAD120" s="63"/>
      <c r="IAE120" s="63"/>
      <c r="IAF120" s="63"/>
      <c r="IAG120" s="63"/>
      <c r="IAH120" s="63"/>
      <c r="IAI120" s="63"/>
      <c r="IAJ120" s="63"/>
      <c r="IAK120" s="63"/>
      <c r="IAL120" s="63"/>
      <c r="IAM120" s="63"/>
      <c r="IAN120" s="63"/>
      <c r="IAO120" s="63"/>
      <c r="IAP120" s="63"/>
      <c r="IAQ120" s="63"/>
      <c r="IAR120" s="63"/>
      <c r="IAS120" s="63"/>
      <c r="IAT120" s="63"/>
      <c r="IAU120" s="63"/>
      <c r="IAV120" s="63"/>
      <c r="IAW120" s="63"/>
      <c r="IAX120" s="63"/>
      <c r="IAY120" s="63"/>
      <c r="IAZ120" s="63"/>
      <c r="IBA120" s="63"/>
      <c r="IBB120" s="63"/>
      <c r="IBC120" s="63"/>
      <c r="IBD120" s="63"/>
      <c r="IBE120" s="63"/>
      <c r="IBF120" s="63"/>
      <c r="IBG120" s="63"/>
      <c r="IBH120" s="63"/>
      <c r="IBI120" s="63"/>
      <c r="IBJ120" s="63"/>
      <c r="IBK120" s="63"/>
      <c r="IBL120" s="63"/>
      <c r="IBM120" s="63"/>
      <c r="IBN120" s="63"/>
      <c r="IBO120" s="63"/>
      <c r="IBP120" s="63"/>
      <c r="IBQ120" s="63"/>
      <c r="IBR120" s="63"/>
      <c r="IBS120" s="63"/>
      <c r="IBT120" s="63"/>
      <c r="IBU120" s="63"/>
      <c r="IBV120" s="63"/>
      <c r="IBW120" s="63"/>
      <c r="IBX120" s="63"/>
      <c r="IBY120" s="63"/>
      <c r="IBZ120" s="63"/>
      <c r="ICA120" s="63"/>
      <c r="ICB120" s="63"/>
      <c r="ICC120" s="63"/>
      <c r="ICD120" s="63"/>
      <c r="ICE120" s="63"/>
      <c r="ICF120" s="63"/>
      <c r="ICG120" s="63"/>
      <c r="ICH120" s="63"/>
      <c r="ICI120" s="63"/>
      <c r="ICJ120" s="63"/>
      <c r="ICK120" s="63"/>
      <c r="ICL120" s="63"/>
      <c r="ICM120" s="63"/>
      <c r="ICN120" s="63"/>
      <c r="ICO120" s="63"/>
      <c r="ICP120" s="63"/>
      <c r="ICQ120" s="63"/>
      <c r="ICR120" s="63"/>
      <c r="ICS120" s="63"/>
      <c r="ICT120" s="63"/>
      <c r="ICU120" s="63"/>
      <c r="ICV120" s="63"/>
      <c r="ICW120" s="63"/>
      <c r="ICX120" s="63"/>
      <c r="ICY120" s="63"/>
      <c r="ICZ120" s="63"/>
      <c r="IDA120" s="63"/>
      <c r="IDB120" s="63"/>
      <c r="IDC120" s="63"/>
      <c r="IDD120" s="63"/>
      <c r="IDE120" s="63"/>
      <c r="IDF120" s="63"/>
      <c r="IDG120" s="63"/>
      <c r="IDH120" s="63"/>
      <c r="IDI120" s="63"/>
      <c r="IDJ120" s="63"/>
      <c r="IDK120" s="63"/>
      <c r="IDL120" s="63"/>
      <c r="IDM120" s="63"/>
      <c r="IDN120" s="63"/>
      <c r="IDO120" s="63"/>
      <c r="IDP120" s="63"/>
      <c r="IDQ120" s="63"/>
      <c r="IDR120" s="63"/>
      <c r="IDS120" s="63"/>
      <c r="IDT120" s="63"/>
      <c r="IDU120" s="63"/>
      <c r="IDV120" s="63"/>
      <c r="IDW120" s="63"/>
      <c r="IDX120" s="63"/>
      <c r="IDY120" s="63"/>
      <c r="IDZ120" s="63"/>
      <c r="IEA120" s="63"/>
      <c r="IEB120" s="63"/>
      <c r="IEC120" s="63"/>
      <c r="IED120" s="63"/>
      <c r="IEE120" s="63"/>
      <c r="IEF120" s="63"/>
      <c r="IEG120" s="63"/>
      <c r="IEH120" s="63"/>
      <c r="IEI120" s="63"/>
      <c r="IEJ120" s="63"/>
      <c r="IEK120" s="63"/>
      <c r="IEL120" s="63"/>
      <c r="IEM120" s="63"/>
      <c r="IEN120" s="63"/>
      <c r="IEO120" s="63"/>
      <c r="IEP120" s="63"/>
      <c r="IEQ120" s="63"/>
      <c r="IER120" s="63"/>
      <c r="IES120" s="63"/>
      <c r="IET120" s="63"/>
      <c r="IEU120" s="63"/>
      <c r="IEV120" s="63"/>
      <c r="IEW120" s="63"/>
      <c r="IEX120" s="63"/>
      <c r="IEY120" s="63"/>
      <c r="IEZ120" s="63"/>
      <c r="IFA120" s="63"/>
      <c r="IFB120" s="63"/>
      <c r="IFC120" s="63"/>
      <c r="IFD120" s="63"/>
      <c r="IFE120" s="63"/>
      <c r="IFF120" s="63"/>
      <c r="IFG120" s="63"/>
      <c r="IFH120" s="63"/>
      <c r="IFI120" s="63"/>
      <c r="IFJ120" s="63"/>
      <c r="IFK120" s="63"/>
      <c r="IFL120" s="63"/>
      <c r="IFM120" s="63"/>
      <c r="IFN120" s="63"/>
      <c r="IFO120" s="63"/>
      <c r="IFP120" s="63"/>
      <c r="IFQ120" s="63"/>
      <c r="IFR120" s="63"/>
      <c r="IFS120" s="63"/>
      <c r="IFT120" s="63"/>
      <c r="IFU120" s="63"/>
      <c r="IFV120" s="63"/>
      <c r="IFW120" s="63"/>
      <c r="IFX120" s="63"/>
      <c r="IFY120" s="63"/>
      <c r="IFZ120" s="63"/>
      <c r="IGA120" s="63"/>
      <c r="IGB120" s="63"/>
      <c r="IGC120" s="63"/>
      <c r="IGD120" s="63"/>
      <c r="IGE120" s="63"/>
      <c r="IGF120" s="63"/>
      <c r="IGG120" s="63"/>
      <c r="IGH120" s="63"/>
      <c r="IGI120" s="63"/>
      <c r="IGJ120" s="63"/>
      <c r="IGK120" s="63"/>
      <c r="IGL120" s="63"/>
      <c r="IGM120" s="63"/>
      <c r="IGN120" s="63"/>
      <c r="IGO120" s="63"/>
      <c r="IGP120" s="63"/>
      <c r="IGQ120" s="63"/>
      <c r="IGR120" s="63"/>
      <c r="IGS120" s="63"/>
      <c r="IGT120" s="63"/>
      <c r="IGU120" s="63"/>
      <c r="IGV120" s="63"/>
      <c r="IGW120" s="63"/>
      <c r="IGX120" s="63"/>
      <c r="IGY120" s="63"/>
      <c r="IGZ120" s="63"/>
      <c r="IHA120" s="63"/>
      <c r="IHB120" s="63"/>
      <c r="IHC120" s="63"/>
      <c r="IHD120" s="63"/>
      <c r="IHE120" s="63"/>
      <c r="IHF120" s="63"/>
      <c r="IHG120" s="63"/>
      <c r="IHH120" s="63"/>
      <c r="IHI120" s="63"/>
      <c r="IHJ120" s="63"/>
      <c r="IHK120" s="63"/>
      <c r="IHL120" s="63"/>
      <c r="IHM120" s="63"/>
      <c r="IHN120" s="63"/>
      <c r="IHO120" s="63"/>
      <c r="IHP120" s="63"/>
      <c r="IHQ120" s="63"/>
      <c r="IHR120" s="63"/>
      <c r="IHS120" s="63"/>
      <c r="IHT120" s="63"/>
      <c r="IHU120" s="63"/>
      <c r="IHV120" s="63"/>
      <c r="IHW120" s="63"/>
      <c r="IHX120" s="63"/>
      <c r="IHY120" s="63"/>
      <c r="IHZ120" s="63"/>
      <c r="IIA120" s="63"/>
      <c r="IIB120" s="63"/>
      <c r="IIC120" s="63"/>
      <c r="IID120" s="63"/>
      <c r="IIE120" s="63"/>
      <c r="IIF120" s="63"/>
      <c r="IIG120" s="63"/>
      <c r="IIH120" s="63"/>
      <c r="III120" s="63"/>
      <c r="IIJ120" s="63"/>
      <c r="IIK120" s="63"/>
      <c r="IIL120" s="63"/>
      <c r="IIM120" s="63"/>
      <c r="IIN120" s="63"/>
      <c r="IIO120" s="63"/>
      <c r="IIP120" s="63"/>
      <c r="IIQ120" s="63"/>
      <c r="IIR120" s="63"/>
      <c r="IIS120" s="63"/>
      <c r="IIT120" s="63"/>
      <c r="IIU120" s="63"/>
      <c r="IIV120" s="63"/>
      <c r="IIW120" s="63"/>
      <c r="IIX120" s="63"/>
      <c r="IIY120" s="63"/>
      <c r="IIZ120" s="63"/>
      <c r="IJA120" s="63"/>
      <c r="IJB120" s="63"/>
      <c r="IJC120" s="63"/>
      <c r="IJD120" s="63"/>
      <c r="IJE120" s="63"/>
      <c r="IJF120" s="63"/>
      <c r="IJG120" s="63"/>
      <c r="IJH120" s="63"/>
      <c r="IJI120" s="63"/>
      <c r="IJJ120" s="63"/>
      <c r="IJK120" s="63"/>
      <c r="IJL120" s="63"/>
      <c r="IJM120" s="63"/>
      <c r="IJN120" s="63"/>
      <c r="IJO120" s="63"/>
      <c r="IJP120" s="63"/>
      <c r="IJQ120" s="63"/>
      <c r="IJR120" s="63"/>
      <c r="IJS120" s="63"/>
      <c r="IJT120" s="63"/>
      <c r="IJU120" s="63"/>
      <c r="IJV120" s="63"/>
      <c r="IJW120" s="63"/>
      <c r="IJX120" s="63"/>
      <c r="IJY120" s="63"/>
      <c r="IJZ120" s="63"/>
      <c r="IKA120" s="63"/>
      <c r="IKB120" s="63"/>
      <c r="IKC120" s="63"/>
      <c r="IKD120" s="63"/>
      <c r="IKE120" s="63"/>
      <c r="IKF120" s="63"/>
      <c r="IKG120" s="63"/>
      <c r="IKH120" s="63"/>
      <c r="IKI120" s="63"/>
      <c r="IKJ120" s="63"/>
      <c r="IKK120" s="63"/>
      <c r="IKL120" s="63"/>
      <c r="IKM120" s="63"/>
      <c r="IKN120" s="63"/>
      <c r="IKO120" s="63"/>
      <c r="IKP120" s="63"/>
      <c r="IKQ120" s="63"/>
      <c r="IKR120" s="63"/>
      <c r="IKS120" s="63"/>
      <c r="IKT120" s="63"/>
      <c r="IKU120" s="63"/>
      <c r="IKV120" s="63"/>
      <c r="IKW120" s="63"/>
      <c r="IKX120" s="63"/>
      <c r="IKY120" s="63"/>
      <c r="IKZ120" s="63"/>
      <c r="ILA120" s="63"/>
      <c r="ILB120" s="63"/>
      <c r="ILC120" s="63"/>
      <c r="ILD120" s="63"/>
      <c r="ILE120" s="63"/>
      <c r="ILF120" s="63"/>
      <c r="ILG120" s="63"/>
      <c r="ILH120" s="63"/>
      <c r="ILI120" s="63"/>
      <c r="ILJ120" s="63"/>
      <c r="ILK120" s="63"/>
      <c r="ILL120" s="63"/>
      <c r="ILM120" s="63"/>
      <c r="ILN120" s="63"/>
      <c r="ILO120" s="63"/>
      <c r="ILP120" s="63"/>
      <c r="ILQ120" s="63"/>
      <c r="ILR120" s="63"/>
      <c r="ILS120" s="63"/>
      <c r="ILT120" s="63"/>
      <c r="ILU120" s="63"/>
      <c r="ILV120" s="63"/>
      <c r="ILW120" s="63"/>
      <c r="ILX120" s="63"/>
      <c r="ILY120" s="63"/>
      <c r="ILZ120" s="63"/>
      <c r="IMA120" s="63"/>
      <c r="IMB120" s="63"/>
      <c r="IMC120" s="63"/>
      <c r="IMD120" s="63"/>
      <c r="IME120" s="63"/>
      <c r="IMF120" s="63"/>
      <c r="IMG120" s="63"/>
      <c r="IMH120" s="63"/>
      <c r="IMI120" s="63"/>
      <c r="IMJ120" s="63"/>
      <c r="IMK120" s="63"/>
      <c r="IML120" s="63"/>
      <c r="IMM120" s="63"/>
      <c r="IMN120" s="63"/>
      <c r="IMO120" s="63"/>
      <c r="IMP120" s="63"/>
      <c r="IMQ120" s="63"/>
      <c r="IMR120" s="63"/>
      <c r="IMS120" s="63"/>
      <c r="IMT120" s="63"/>
      <c r="IMU120" s="63"/>
      <c r="IMV120" s="63"/>
      <c r="IMW120" s="63"/>
      <c r="IMX120" s="63"/>
      <c r="IMY120" s="63"/>
      <c r="IMZ120" s="63"/>
      <c r="INA120" s="63"/>
      <c r="INB120" s="63"/>
      <c r="INC120" s="63"/>
      <c r="IND120" s="63"/>
      <c r="INE120" s="63"/>
      <c r="INF120" s="63"/>
      <c r="ING120" s="63"/>
      <c r="INH120" s="63"/>
      <c r="INI120" s="63"/>
      <c r="INJ120" s="63"/>
      <c r="INK120" s="63"/>
      <c r="INL120" s="63"/>
      <c r="INM120" s="63"/>
      <c r="INN120" s="63"/>
      <c r="INO120" s="63"/>
      <c r="INP120" s="63"/>
      <c r="INQ120" s="63"/>
      <c r="INR120" s="63"/>
      <c r="INS120" s="63"/>
      <c r="INT120" s="63"/>
      <c r="INU120" s="63"/>
      <c r="INV120" s="63"/>
      <c r="INW120" s="63"/>
      <c r="INX120" s="63"/>
      <c r="INY120" s="63"/>
      <c r="INZ120" s="63"/>
      <c r="IOA120" s="63"/>
      <c r="IOB120" s="63"/>
      <c r="IOC120" s="63"/>
      <c r="IOD120" s="63"/>
      <c r="IOE120" s="63"/>
      <c r="IOF120" s="63"/>
      <c r="IOG120" s="63"/>
      <c r="IOH120" s="63"/>
      <c r="IOI120" s="63"/>
      <c r="IOJ120" s="63"/>
      <c r="IOK120" s="63"/>
      <c r="IOL120" s="63"/>
      <c r="IOM120" s="63"/>
      <c r="ION120" s="63"/>
      <c r="IOO120" s="63"/>
      <c r="IOP120" s="63"/>
      <c r="IOQ120" s="63"/>
      <c r="IOR120" s="63"/>
      <c r="IOS120" s="63"/>
      <c r="IOT120" s="63"/>
      <c r="IOU120" s="63"/>
      <c r="IOV120" s="63"/>
      <c r="IOW120" s="63"/>
      <c r="IOX120" s="63"/>
      <c r="IOY120" s="63"/>
      <c r="IOZ120" s="63"/>
      <c r="IPA120" s="63"/>
      <c r="IPB120" s="63"/>
      <c r="IPC120" s="63"/>
      <c r="IPD120" s="63"/>
      <c r="IPE120" s="63"/>
      <c r="IPF120" s="63"/>
      <c r="IPG120" s="63"/>
      <c r="IPH120" s="63"/>
      <c r="IPI120" s="63"/>
      <c r="IPJ120" s="63"/>
      <c r="IPK120" s="63"/>
      <c r="IPL120" s="63"/>
      <c r="IPM120" s="63"/>
      <c r="IPN120" s="63"/>
      <c r="IPO120" s="63"/>
      <c r="IPP120" s="63"/>
      <c r="IPQ120" s="63"/>
      <c r="IPR120" s="63"/>
      <c r="IPS120" s="63"/>
      <c r="IPT120" s="63"/>
      <c r="IPU120" s="63"/>
      <c r="IPV120" s="63"/>
      <c r="IPW120" s="63"/>
      <c r="IPX120" s="63"/>
      <c r="IPY120" s="63"/>
      <c r="IPZ120" s="63"/>
      <c r="IQA120" s="63"/>
      <c r="IQB120" s="63"/>
      <c r="IQC120" s="63"/>
      <c r="IQD120" s="63"/>
      <c r="IQE120" s="63"/>
      <c r="IQF120" s="63"/>
      <c r="IQG120" s="63"/>
      <c r="IQH120" s="63"/>
      <c r="IQI120" s="63"/>
      <c r="IQJ120" s="63"/>
      <c r="IQK120" s="63"/>
      <c r="IQL120" s="63"/>
      <c r="IQM120" s="63"/>
      <c r="IQN120" s="63"/>
      <c r="IQO120" s="63"/>
      <c r="IQP120" s="63"/>
      <c r="IQQ120" s="63"/>
      <c r="IQR120" s="63"/>
      <c r="IQS120" s="63"/>
      <c r="IQT120" s="63"/>
      <c r="IQU120" s="63"/>
      <c r="IQV120" s="63"/>
      <c r="IQW120" s="63"/>
      <c r="IQX120" s="63"/>
      <c r="IQY120" s="63"/>
      <c r="IQZ120" s="63"/>
      <c r="IRA120" s="63"/>
      <c r="IRB120" s="63"/>
      <c r="IRC120" s="63"/>
      <c r="IRD120" s="63"/>
      <c r="IRE120" s="63"/>
      <c r="IRF120" s="63"/>
      <c r="IRG120" s="63"/>
      <c r="IRH120" s="63"/>
      <c r="IRI120" s="63"/>
      <c r="IRJ120" s="63"/>
      <c r="IRK120" s="63"/>
      <c r="IRL120" s="63"/>
      <c r="IRM120" s="63"/>
      <c r="IRN120" s="63"/>
      <c r="IRO120" s="63"/>
      <c r="IRP120" s="63"/>
      <c r="IRQ120" s="63"/>
      <c r="IRR120" s="63"/>
      <c r="IRS120" s="63"/>
      <c r="IRT120" s="63"/>
      <c r="IRU120" s="63"/>
      <c r="IRV120" s="63"/>
      <c r="IRW120" s="63"/>
      <c r="IRX120" s="63"/>
      <c r="IRY120" s="63"/>
      <c r="IRZ120" s="63"/>
      <c r="ISA120" s="63"/>
      <c r="ISB120" s="63"/>
      <c r="ISC120" s="63"/>
      <c r="ISD120" s="63"/>
      <c r="ISE120" s="63"/>
      <c r="ISF120" s="63"/>
      <c r="ISG120" s="63"/>
      <c r="ISH120" s="63"/>
      <c r="ISI120" s="63"/>
      <c r="ISJ120" s="63"/>
      <c r="ISK120" s="63"/>
      <c r="ISL120" s="63"/>
      <c r="ISM120" s="63"/>
      <c r="ISN120" s="63"/>
      <c r="ISO120" s="63"/>
      <c r="ISP120" s="63"/>
      <c r="ISQ120" s="63"/>
      <c r="ISR120" s="63"/>
      <c r="ISS120" s="63"/>
      <c r="IST120" s="63"/>
      <c r="ISU120" s="63"/>
      <c r="ISV120" s="63"/>
      <c r="ISW120" s="63"/>
      <c r="ISX120" s="63"/>
      <c r="ISY120" s="63"/>
      <c r="ISZ120" s="63"/>
      <c r="ITA120" s="63"/>
      <c r="ITB120" s="63"/>
      <c r="ITC120" s="63"/>
      <c r="ITD120" s="63"/>
      <c r="ITE120" s="63"/>
      <c r="ITF120" s="63"/>
      <c r="ITG120" s="63"/>
      <c r="ITH120" s="63"/>
      <c r="ITI120" s="63"/>
      <c r="ITJ120" s="63"/>
      <c r="ITK120" s="63"/>
      <c r="ITL120" s="63"/>
      <c r="ITM120" s="63"/>
      <c r="ITN120" s="63"/>
      <c r="ITO120" s="63"/>
      <c r="ITP120" s="63"/>
      <c r="ITQ120" s="63"/>
      <c r="ITR120" s="63"/>
      <c r="ITS120" s="63"/>
      <c r="ITT120" s="63"/>
      <c r="ITU120" s="63"/>
      <c r="ITV120" s="63"/>
      <c r="ITW120" s="63"/>
      <c r="ITX120" s="63"/>
      <c r="ITY120" s="63"/>
      <c r="ITZ120" s="63"/>
      <c r="IUA120" s="63"/>
      <c r="IUB120" s="63"/>
      <c r="IUC120" s="63"/>
      <c r="IUD120" s="63"/>
      <c r="IUE120" s="63"/>
      <c r="IUF120" s="63"/>
      <c r="IUG120" s="63"/>
      <c r="IUH120" s="63"/>
      <c r="IUI120" s="63"/>
      <c r="IUJ120" s="63"/>
      <c r="IUK120" s="63"/>
      <c r="IUL120" s="63"/>
      <c r="IUM120" s="63"/>
      <c r="IUN120" s="63"/>
      <c r="IUO120" s="63"/>
      <c r="IUP120" s="63"/>
      <c r="IUQ120" s="63"/>
      <c r="IUR120" s="63"/>
      <c r="IUS120" s="63"/>
      <c r="IUT120" s="63"/>
      <c r="IUU120" s="63"/>
      <c r="IUV120" s="63"/>
      <c r="IUW120" s="63"/>
      <c r="IUX120" s="63"/>
      <c r="IUY120" s="63"/>
      <c r="IUZ120" s="63"/>
      <c r="IVA120" s="63"/>
      <c r="IVB120" s="63"/>
      <c r="IVC120" s="63"/>
      <c r="IVD120" s="63"/>
      <c r="IVE120" s="63"/>
      <c r="IVF120" s="63"/>
      <c r="IVG120" s="63"/>
      <c r="IVH120" s="63"/>
      <c r="IVI120" s="63"/>
      <c r="IVJ120" s="63"/>
      <c r="IVK120" s="63"/>
      <c r="IVL120" s="63"/>
      <c r="IVM120" s="63"/>
      <c r="IVN120" s="63"/>
      <c r="IVO120" s="63"/>
      <c r="IVP120" s="63"/>
      <c r="IVQ120" s="63"/>
      <c r="IVR120" s="63"/>
      <c r="IVS120" s="63"/>
      <c r="IVT120" s="63"/>
      <c r="IVU120" s="63"/>
      <c r="IVV120" s="63"/>
      <c r="IVW120" s="63"/>
      <c r="IVX120" s="63"/>
      <c r="IVY120" s="63"/>
      <c r="IVZ120" s="63"/>
      <c r="IWA120" s="63"/>
      <c r="IWB120" s="63"/>
      <c r="IWC120" s="63"/>
      <c r="IWD120" s="63"/>
      <c r="IWE120" s="63"/>
      <c r="IWF120" s="63"/>
      <c r="IWG120" s="63"/>
      <c r="IWH120" s="63"/>
      <c r="IWI120" s="63"/>
      <c r="IWJ120" s="63"/>
      <c r="IWK120" s="63"/>
      <c r="IWL120" s="63"/>
      <c r="IWM120" s="63"/>
      <c r="IWN120" s="63"/>
      <c r="IWO120" s="63"/>
      <c r="IWP120" s="63"/>
      <c r="IWQ120" s="63"/>
      <c r="IWR120" s="63"/>
      <c r="IWS120" s="63"/>
      <c r="IWT120" s="63"/>
      <c r="IWU120" s="63"/>
      <c r="IWV120" s="63"/>
      <c r="IWW120" s="63"/>
      <c r="IWX120" s="63"/>
      <c r="IWY120" s="63"/>
      <c r="IWZ120" s="63"/>
      <c r="IXA120" s="63"/>
      <c r="IXB120" s="63"/>
      <c r="IXC120" s="63"/>
      <c r="IXD120" s="63"/>
      <c r="IXE120" s="63"/>
      <c r="IXF120" s="63"/>
      <c r="IXG120" s="63"/>
      <c r="IXH120" s="63"/>
      <c r="IXI120" s="63"/>
      <c r="IXJ120" s="63"/>
      <c r="IXK120" s="63"/>
      <c r="IXL120" s="63"/>
      <c r="IXM120" s="63"/>
      <c r="IXN120" s="63"/>
      <c r="IXO120" s="63"/>
      <c r="IXP120" s="63"/>
      <c r="IXQ120" s="63"/>
      <c r="IXR120" s="63"/>
      <c r="IXS120" s="63"/>
      <c r="IXT120" s="63"/>
      <c r="IXU120" s="63"/>
      <c r="IXV120" s="63"/>
      <c r="IXW120" s="63"/>
      <c r="IXX120" s="63"/>
      <c r="IXY120" s="63"/>
      <c r="IXZ120" s="63"/>
      <c r="IYA120" s="63"/>
      <c r="IYB120" s="63"/>
      <c r="IYC120" s="63"/>
      <c r="IYD120" s="63"/>
      <c r="IYE120" s="63"/>
      <c r="IYF120" s="63"/>
      <c r="IYG120" s="63"/>
      <c r="IYH120" s="63"/>
      <c r="IYI120" s="63"/>
      <c r="IYJ120" s="63"/>
      <c r="IYK120" s="63"/>
      <c r="IYL120" s="63"/>
      <c r="IYM120" s="63"/>
      <c r="IYN120" s="63"/>
      <c r="IYO120" s="63"/>
      <c r="IYP120" s="63"/>
      <c r="IYQ120" s="63"/>
      <c r="IYR120" s="63"/>
      <c r="IYS120" s="63"/>
      <c r="IYT120" s="63"/>
      <c r="IYU120" s="63"/>
      <c r="IYV120" s="63"/>
      <c r="IYW120" s="63"/>
      <c r="IYX120" s="63"/>
      <c r="IYY120" s="63"/>
      <c r="IYZ120" s="63"/>
      <c r="IZA120" s="63"/>
      <c r="IZB120" s="63"/>
      <c r="IZC120" s="63"/>
      <c r="IZD120" s="63"/>
      <c r="IZE120" s="63"/>
      <c r="IZF120" s="63"/>
      <c r="IZG120" s="63"/>
      <c r="IZH120" s="63"/>
      <c r="IZI120" s="63"/>
      <c r="IZJ120" s="63"/>
      <c r="IZK120" s="63"/>
      <c r="IZL120" s="63"/>
      <c r="IZM120" s="63"/>
      <c r="IZN120" s="63"/>
      <c r="IZO120" s="63"/>
      <c r="IZP120" s="63"/>
      <c r="IZQ120" s="63"/>
      <c r="IZR120" s="63"/>
      <c r="IZS120" s="63"/>
      <c r="IZT120" s="63"/>
      <c r="IZU120" s="63"/>
      <c r="IZV120" s="63"/>
      <c r="IZW120" s="63"/>
      <c r="IZX120" s="63"/>
      <c r="IZY120" s="63"/>
      <c r="IZZ120" s="63"/>
      <c r="JAA120" s="63"/>
      <c r="JAB120" s="63"/>
      <c r="JAC120" s="63"/>
      <c r="JAD120" s="63"/>
      <c r="JAE120" s="63"/>
      <c r="JAF120" s="63"/>
      <c r="JAG120" s="63"/>
      <c r="JAH120" s="63"/>
      <c r="JAI120" s="63"/>
      <c r="JAJ120" s="63"/>
      <c r="JAK120" s="63"/>
      <c r="JAL120" s="63"/>
      <c r="JAM120" s="63"/>
      <c r="JAN120" s="63"/>
      <c r="JAO120" s="63"/>
      <c r="JAP120" s="63"/>
      <c r="JAQ120" s="63"/>
      <c r="JAR120" s="63"/>
      <c r="JAS120" s="63"/>
      <c r="JAT120" s="63"/>
      <c r="JAU120" s="63"/>
      <c r="JAV120" s="63"/>
      <c r="JAW120" s="63"/>
      <c r="JAX120" s="63"/>
      <c r="JAY120" s="63"/>
      <c r="JAZ120" s="63"/>
      <c r="JBA120" s="63"/>
      <c r="JBB120" s="63"/>
      <c r="JBC120" s="63"/>
      <c r="JBD120" s="63"/>
      <c r="JBE120" s="63"/>
      <c r="JBF120" s="63"/>
      <c r="JBG120" s="63"/>
      <c r="JBH120" s="63"/>
      <c r="JBI120" s="63"/>
      <c r="JBJ120" s="63"/>
      <c r="JBK120" s="63"/>
      <c r="JBL120" s="63"/>
      <c r="JBM120" s="63"/>
      <c r="JBN120" s="63"/>
      <c r="JBO120" s="63"/>
      <c r="JBP120" s="63"/>
      <c r="JBQ120" s="63"/>
      <c r="JBR120" s="63"/>
      <c r="JBS120" s="63"/>
      <c r="JBT120" s="63"/>
      <c r="JBU120" s="63"/>
      <c r="JBV120" s="63"/>
      <c r="JBW120" s="63"/>
      <c r="JBX120" s="63"/>
      <c r="JBY120" s="63"/>
      <c r="JBZ120" s="63"/>
      <c r="JCA120" s="63"/>
      <c r="JCB120" s="63"/>
      <c r="JCC120" s="63"/>
      <c r="JCD120" s="63"/>
      <c r="JCE120" s="63"/>
      <c r="JCF120" s="63"/>
      <c r="JCG120" s="63"/>
      <c r="JCH120" s="63"/>
      <c r="JCI120" s="63"/>
      <c r="JCJ120" s="63"/>
      <c r="JCK120" s="63"/>
      <c r="JCL120" s="63"/>
      <c r="JCM120" s="63"/>
      <c r="JCN120" s="63"/>
      <c r="JCO120" s="63"/>
      <c r="JCP120" s="63"/>
      <c r="JCQ120" s="63"/>
      <c r="JCR120" s="63"/>
      <c r="JCS120" s="63"/>
      <c r="JCT120" s="63"/>
      <c r="JCU120" s="63"/>
      <c r="JCV120" s="63"/>
      <c r="JCW120" s="63"/>
      <c r="JCX120" s="63"/>
      <c r="JCY120" s="63"/>
      <c r="JCZ120" s="63"/>
      <c r="JDA120" s="63"/>
      <c r="JDB120" s="63"/>
      <c r="JDC120" s="63"/>
      <c r="JDD120" s="63"/>
      <c r="JDE120" s="63"/>
      <c r="JDF120" s="63"/>
      <c r="JDG120" s="63"/>
      <c r="JDH120" s="63"/>
      <c r="JDI120" s="63"/>
      <c r="JDJ120" s="63"/>
      <c r="JDK120" s="63"/>
      <c r="JDL120" s="63"/>
      <c r="JDM120" s="63"/>
      <c r="JDN120" s="63"/>
      <c r="JDO120" s="63"/>
      <c r="JDP120" s="63"/>
      <c r="JDQ120" s="63"/>
      <c r="JDR120" s="63"/>
      <c r="JDS120" s="63"/>
      <c r="JDT120" s="63"/>
      <c r="JDU120" s="63"/>
      <c r="JDV120" s="63"/>
      <c r="JDW120" s="63"/>
      <c r="JDX120" s="63"/>
      <c r="JDY120" s="63"/>
      <c r="JDZ120" s="63"/>
      <c r="JEA120" s="63"/>
      <c r="JEB120" s="63"/>
      <c r="JEC120" s="63"/>
      <c r="JED120" s="63"/>
      <c r="JEE120" s="63"/>
      <c r="JEF120" s="63"/>
      <c r="JEG120" s="63"/>
      <c r="JEH120" s="63"/>
      <c r="JEI120" s="63"/>
      <c r="JEJ120" s="63"/>
      <c r="JEK120" s="63"/>
      <c r="JEL120" s="63"/>
      <c r="JEM120" s="63"/>
      <c r="JEN120" s="63"/>
      <c r="JEO120" s="63"/>
      <c r="JEP120" s="63"/>
      <c r="JEQ120" s="63"/>
      <c r="JER120" s="63"/>
      <c r="JES120" s="63"/>
      <c r="JET120" s="63"/>
      <c r="JEU120" s="63"/>
      <c r="JEV120" s="63"/>
      <c r="JEW120" s="63"/>
      <c r="JEX120" s="63"/>
      <c r="JEY120" s="63"/>
      <c r="JEZ120" s="63"/>
      <c r="JFA120" s="63"/>
      <c r="JFB120" s="63"/>
      <c r="JFC120" s="63"/>
      <c r="JFD120" s="63"/>
      <c r="JFE120" s="63"/>
      <c r="JFF120" s="63"/>
      <c r="JFG120" s="63"/>
      <c r="JFH120" s="63"/>
      <c r="JFI120" s="63"/>
      <c r="JFJ120" s="63"/>
      <c r="JFK120" s="63"/>
      <c r="JFL120" s="63"/>
      <c r="JFM120" s="63"/>
      <c r="JFN120" s="63"/>
      <c r="JFO120" s="63"/>
      <c r="JFP120" s="63"/>
      <c r="JFQ120" s="63"/>
      <c r="JFR120" s="63"/>
      <c r="JFS120" s="63"/>
      <c r="JFT120" s="63"/>
      <c r="JFU120" s="63"/>
      <c r="JFV120" s="63"/>
      <c r="JFW120" s="63"/>
      <c r="JFX120" s="63"/>
      <c r="JFY120" s="63"/>
      <c r="JFZ120" s="63"/>
      <c r="JGA120" s="63"/>
      <c r="JGB120" s="63"/>
      <c r="JGC120" s="63"/>
      <c r="JGD120" s="63"/>
      <c r="JGE120" s="63"/>
      <c r="JGF120" s="63"/>
      <c r="JGG120" s="63"/>
      <c r="JGH120" s="63"/>
      <c r="JGI120" s="63"/>
      <c r="JGJ120" s="63"/>
      <c r="JGK120" s="63"/>
      <c r="JGL120" s="63"/>
      <c r="JGM120" s="63"/>
      <c r="JGN120" s="63"/>
      <c r="JGO120" s="63"/>
      <c r="JGP120" s="63"/>
      <c r="JGQ120" s="63"/>
      <c r="JGR120" s="63"/>
      <c r="JGS120" s="63"/>
      <c r="JGT120" s="63"/>
      <c r="JGU120" s="63"/>
      <c r="JGV120" s="63"/>
      <c r="JGW120" s="63"/>
      <c r="JGX120" s="63"/>
      <c r="JGY120" s="63"/>
      <c r="JGZ120" s="63"/>
      <c r="JHA120" s="63"/>
      <c r="JHB120" s="63"/>
      <c r="JHC120" s="63"/>
      <c r="JHD120" s="63"/>
      <c r="JHE120" s="63"/>
      <c r="JHF120" s="63"/>
      <c r="JHG120" s="63"/>
      <c r="JHH120" s="63"/>
      <c r="JHI120" s="63"/>
      <c r="JHJ120" s="63"/>
      <c r="JHK120" s="63"/>
      <c r="JHL120" s="63"/>
      <c r="JHM120" s="63"/>
      <c r="JHN120" s="63"/>
      <c r="JHO120" s="63"/>
      <c r="JHP120" s="63"/>
      <c r="JHQ120" s="63"/>
      <c r="JHR120" s="63"/>
      <c r="JHS120" s="63"/>
      <c r="JHT120" s="63"/>
      <c r="JHU120" s="63"/>
      <c r="JHV120" s="63"/>
      <c r="JHW120" s="63"/>
      <c r="JHX120" s="63"/>
      <c r="JHY120" s="63"/>
      <c r="JHZ120" s="63"/>
      <c r="JIA120" s="63"/>
      <c r="JIB120" s="63"/>
      <c r="JIC120" s="63"/>
      <c r="JID120" s="63"/>
      <c r="JIE120" s="63"/>
      <c r="JIF120" s="63"/>
      <c r="JIG120" s="63"/>
      <c r="JIH120" s="63"/>
      <c r="JII120" s="63"/>
      <c r="JIJ120" s="63"/>
      <c r="JIK120" s="63"/>
      <c r="JIL120" s="63"/>
      <c r="JIM120" s="63"/>
      <c r="JIN120" s="63"/>
      <c r="JIO120" s="63"/>
      <c r="JIP120" s="63"/>
      <c r="JIQ120" s="63"/>
      <c r="JIR120" s="63"/>
      <c r="JIS120" s="63"/>
      <c r="JIT120" s="63"/>
      <c r="JIU120" s="63"/>
      <c r="JIV120" s="63"/>
      <c r="JIW120" s="63"/>
      <c r="JIX120" s="63"/>
      <c r="JIY120" s="63"/>
      <c r="JIZ120" s="63"/>
      <c r="JJA120" s="63"/>
      <c r="JJB120" s="63"/>
      <c r="JJC120" s="63"/>
      <c r="JJD120" s="63"/>
      <c r="JJE120" s="63"/>
      <c r="JJF120" s="63"/>
      <c r="JJG120" s="63"/>
      <c r="JJH120" s="63"/>
      <c r="JJI120" s="63"/>
      <c r="JJJ120" s="63"/>
      <c r="JJK120" s="63"/>
      <c r="JJL120" s="63"/>
      <c r="JJM120" s="63"/>
      <c r="JJN120" s="63"/>
      <c r="JJO120" s="63"/>
      <c r="JJP120" s="63"/>
      <c r="JJQ120" s="63"/>
      <c r="JJR120" s="63"/>
      <c r="JJS120" s="63"/>
      <c r="JJT120" s="63"/>
      <c r="JJU120" s="63"/>
      <c r="JJV120" s="63"/>
      <c r="JJW120" s="63"/>
      <c r="JJX120" s="63"/>
      <c r="JJY120" s="63"/>
      <c r="JJZ120" s="63"/>
      <c r="JKA120" s="63"/>
      <c r="JKB120" s="63"/>
      <c r="JKC120" s="63"/>
      <c r="JKD120" s="63"/>
      <c r="JKE120" s="63"/>
      <c r="JKF120" s="63"/>
      <c r="JKG120" s="63"/>
      <c r="JKH120" s="63"/>
      <c r="JKI120" s="63"/>
      <c r="JKJ120" s="63"/>
      <c r="JKK120" s="63"/>
      <c r="JKL120" s="63"/>
      <c r="JKM120" s="63"/>
      <c r="JKN120" s="63"/>
      <c r="JKO120" s="63"/>
      <c r="JKP120" s="63"/>
      <c r="JKQ120" s="63"/>
      <c r="JKR120" s="63"/>
      <c r="JKS120" s="63"/>
      <c r="JKT120" s="63"/>
      <c r="JKU120" s="63"/>
      <c r="JKV120" s="63"/>
      <c r="JKW120" s="63"/>
      <c r="JKX120" s="63"/>
      <c r="JKY120" s="63"/>
      <c r="JKZ120" s="63"/>
      <c r="JLA120" s="63"/>
      <c r="JLB120" s="63"/>
      <c r="JLC120" s="63"/>
      <c r="JLD120" s="63"/>
      <c r="JLE120" s="63"/>
      <c r="JLF120" s="63"/>
      <c r="JLG120" s="63"/>
      <c r="JLH120" s="63"/>
      <c r="JLI120" s="63"/>
      <c r="JLJ120" s="63"/>
      <c r="JLK120" s="63"/>
      <c r="JLL120" s="63"/>
      <c r="JLM120" s="63"/>
      <c r="JLN120" s="63"/>
      <c r="JLO120" s="63"/>
      <c r="JLP120" s="63"/>
      <c r="JLQ120" s="63"/>
      <c r="JLR120" s="63"/>
      <c r="JLS120" s="63"/>
      <c r="JLT120" s="63"/>
      <c r="JLU120" s="63"/>
      <c r="JLV120" s="63"/>
      <c r="JLW120" s="63"/>
      <c r="JLX120" s="63"/>
      <c r="JLY120" s="63"/>
      <c r="JLZ120" s="63"/>
      <c r="JMA120" s="63"/>
      <c r="JMB120" s="63"/>
      <c r="JMC120" s="63"/>
      <c r="JMD120" s="63"/>
      <c r="JME120" s="63"/>
      <c r="JMF120" s="63"/>
      <c r="JMG120" s="63"/>
      <c r="JMH120" s="63"/>
      <c r="JMI120" s="63"/>
      <c r="JMJ120" s="63"/>
      <c r="JMK120" s="63"/>
      <c r="JML120" s="63"/>
      <c r="JMM120" s="63"/>
      <c r="JMN120" s="63"/>
      <c r="JMO120" s="63"/>
      <c r="JMP120" s="63"/>
      <c r="JMQ120" s="63"/>
      <c r="JMR120" s="63"/>
      <c r="JMS120" s="63"/>
      <c r="JMT120" s="63"/>
      <c r="JMU120" s="63"/>
      <c r="JMV120" s="63"/>
      <c r="JMW120" s="63"/>
      <c r="JMX120" s="63"/>
      <c r="JMY120" s="63"/>
      <c r="JMZ120" s="63"/>
      <c r="JNA120" s="63"/>
      <c r="JNB120" s="63"/>
      <c r="JNC120" s="63"/>
      <c r="JND120" s="63"/>
      <c r="JNE120" s="63"/>
      <c r="JNF120" s="63"/>
      <c r="JNG120" s="63"/>
      <c r="JNH120" s="63"/>
      <c r="JNI120" s="63"/>
      <c r="JNJ120" s="63"/>
      <c r="JNK120" s="63"/>
      <c r="JNL120" s="63"/>
      <c r="JNM120" s="63"/>
      <c r="JNN120" s="63"/>
      <c r="JNO120" s="63"/>
      <c r="JNP120" s="63"/>
      <c r="JNQ120" s="63"/>
      <c r="JNR120" s="63"/>
      <c r="JNS120" s="63"/>
      <c r="JNT120" s="63"/>
      <c r="JNU120" s="63"/>
      <c r="JNV120" s="63"/>
      <c r="JNW120" s="63"/>
      <c r="JNX120" s="63"/>
      <c r="JNY120" s="63"/>
      <c r="JNZ120" s="63"/>
      <c r="JOA120" s="63"/>
      <c r="JOB120" s="63"/>
      <c r="JOC120" s="63"/>
      <c r="JOD120" s="63"/>
      <c r="JOE120" s="63"/>
      <c r="JOF120" s="63"/>
      <c r="JOG120" s="63"/>
      <c r="JOH120" s="63"/>
      <c r="JOI120" s="63"/>
      <c r="JOJ120" s="63"/>
      <c r="JOK120" s="63"/>
      <c r="JOL120" s="63"/>
      <c r="JOM120" s="63"/>
      <c r="JON120" s="63"/>
      <c r="JOO120" s="63"/>
      <c r="JOP120" s="63"/>
      <c r="JOQ120" s="63"/>
      <c r="JOR120" s="63"/>
      <c r="JOS120" s="63"/>
      <c r="JOT120" s="63"/>
      <c r="JOU120" s="63"/>
      <c r="JOV120" s="63"/>
      <c r="JOW120" s="63"/>
      <c r="JOX120" s="63"/>
      <c r="JOY120" s="63"/>
      <c r="JOZ120" s="63"/>
      <c r="JPA120" s="63"/>
      <c r="JPB120" s="63"/>
      <c r="JPC120" s="63"/>
      <c r="JPD120" s="63"/>
      <c r="JPE120" s="63"/>
      <c r="JPF120" s="63"/>
      <c r="JPG120" s="63"/>
      <c r="JPH120" s="63"/>
      <c r="JPI120" s="63"/>
      <c r="JPJ120" s="63"/>
      <c r="JPK120" s="63"/>
      <c r="JPL120" s="63"/>
      <c r="JPM120" s="63"/>
      <c r="JPN120" s="63"/>
      <c r="JPO120" s="63"/>
      <c r="JPP120" s="63"/>
      <c r="JPQ120" s="63"/>
      <c r="JPR120" s="63"/>
      <c r="JPS120" s="63"/>
      <c r="JPT120" s="63"/>
      <c r="JPU120" s="63"/>
      <c r="JPV120" s="63"/>
      <c r="JPW120" s="63"/>
      <c r="JPX120" s="63"/>
      <c r="JPY120" s="63"/>
      <c r="JPZ120" s="63"/>
      <c r="JQA120" s="63"/>
      <c r="JQB120" s="63"/>
      <c r="JQC120" s="63"/>
      <c r="JQD120" s="63"/>
      <c r="JQE120" s="63"/>
      <c r="JQF120" s="63"/>
      <c r="JQG120" s="63"/>
      <c r="JQH120" s="63"/>
      <c r="JQI120" s="63"/>
      <c r="JQJ120" s="63"/>
      <c r="JQK120" s="63"/>
      <c r="JQL120" s="63"/>
      <c r="JQM120" s="63"/>
      <c r="JQN120" s="63"/>
      <c r="JQO120" s="63"/>
      <c r="JQP120" s="63"/>
      <c r="JQQ120" s="63"/>
      <c r="JQR120" s="63"/>
      <c r="JQS120" s="63"/>
      <c r="JQT120" s="63"/>
      <c r="JQU120" s="63"/>
      <c r="JQV120" s="63"/>
      <c r="JQW120" s="63"/>
      <c r="JQX120" s="63"/>
      <c r="JQY120" s="63"/>
      <c r="JQZ120" s="63"/>
      <c r="JRA120" s="63"/>
      <c r="JRB120" s="63"/>
      <c r="JRC120" s="63"/>
      <c r="JRD120" s="63"/>
      <c r="JRE120" s="63"/>
      <c r="JRF120" s="63"/>
      <c r="JRG120" s="63"/>
      <c r="JRH120" s="63"/>
      <c r="JRI120" s="63"/>
      <c r="JRJ120" s="63"/>
      <c r="JRK120" s="63"/>
      <c r="JRL120" s="63"/>
      <c r="JRM120" s="63"/>
      <c r="JRN120" s="63"/>
      <c r="JRO120" s="63"/>
      <c r="JRP120" s="63"/>
      <c r="JRQ120" s="63"/>
      <c r="JRR120" s="63"/>
      <c r="JRS120" s="63"/>
      <c r="JRT120" s="63"/>
      <c r="JRU120" s="63"/>
      <c r="JRV120" s="63"/>
      <c r="JRW120" s="63"/>
      <c r="JRX120" s="63"/>
      <c r="JRY120" s="63"/>
      <c r="JRZ120" s="63"/>
      <c r="JSA120" s="63"/>
      <c r="JSB120" s="63"/>
      <c r="JSC120" s="63"/>
      <c r="JSD120" s="63"/>
      <c r="JSE120" s="63"/>
      <c r="JSF120" s="63"/>
      <c r="JSG120" s="63"/>
      <c r="JSH120" s="63"/>
      <c r="JSI120" s="63"/>
      <c r="JSJ120" s="63"/>
      <c r="JSK120" s="63"/>
      <c r="JSL120" s="63"/>
      <c r="JSM120" s="63"/>
      <c r="JSN120" s="63"/>
      <c r="JSO120" s="63"/>
      <c r="JSP120" s="63"/>
      <c r="JSQ120" s="63"/>
      <c r="JSR120" s="63"/>
      <c r="JSS120" s="63"/>
      <c r="JST120" s="63"/>
      <c r="JSU120" s="63"/>
      <c r="JSV120" s="63"/>
      <c r="JSW120" s="63"/>
      <c r="JSX120" s="63"/>
      <c r="JSY120" s="63"/>
      <c r="JSZ120" s="63"/>
      <c r="JTA120" s="63"/>
      <c r="JTB120" s="63"/>
      <c r="JTC120" s="63"/>
      <c r="JTD120" s="63"/>
      <c r="JTE120" s="63"/>
      <c r="JTF120" s="63"/>
      <c r="JTG120" s="63"/>
      <c r="JTH120" s="63"/>
      <c r="JTI120" s="63"/>
      <c r="JTJ120" s="63"/>
      <c r="JTK120" s="63"/>
      <c r="JTL120" s="63"/>
      <c r="JTM120" s="63"/>
      <c r="JTN120" s="63"/>
      <c r="JTO120" s="63"/>
      <c r="JTP120" s="63"/>
      <c r="JTQ120" s="63"/>
      <c r="JTR120" s="63"/>
      <c r="JTS120" s="63"/>
      <c r="JTT120" s="63"/>
      <c r="JTU120" s="63"/>
      <c r="JTV120" s="63"/>
      <c r="JTW120" s="63"/>
      <c r="JTX120" s="63"/>
      <c r="JTY120" s="63"/>
      <c r="JTZ120" s="63"/>
      <c r="JUA120" s="63"/>
      <c r="JUB120" s="63"/>
      <c r="JUC120" s="63"/>
      <c r="JUD120" s="63"/>
      <c r="JUE120" s="63"/>
      <c r="JUF120" s="63"/>
      <c r="JUG120" s="63"/>
      <c r="JUH120" s="63"/>
      <c r="JUI120" s="63"/>
      <c r="JUJ120" s="63"/>
      <c r="JUK120" s="63"/>
      <c r="JUL120" s="63"/>
      <c r="JUM120" s="63"/>
      <c r="JUN120" s="63"/>
      <c r="JUO120" s="63"/>
      <c r="JUP120" s="63"/>
      <c r="JUQ120" s="63"/>
      <c r="JUR120" s="63"/>
      <c r="JUS120" s="63"/>
      <c r="JUT120" s="63"/>
      <c r="JUU120" s="63"/>
      <c r="JUV120" s="63"/>
      <c r="JUW120" s="63"/>
      <c r="JUX120" s="63"/>
      <c r="JUY120" s="63"/>
      <c r="JUZ120" s="63"/>
      <c r="JVA120" s="63"/>
      <c r="JVB120" s="63"/>
      <c r="JVC120" s="63"/>
      <c r="JVD120" s="63"/>
      <c r="JVE120" s="63"/>
      <c r="JVF120" s="63"/>
      <c r="JVG120" s="63"/>
      <c r="JVH120" s="63"/>
      <c r="JVI120" s="63"/>
      <c r="JVJ120" s="63"/>
      <c r="JVK120" s="63"/>
      <c r="JVL120" s="63"/>
      <c r="JVM120" s="63"/>
      <c r="JVN120" s="63"/>
      <c r="JVO120" s="63"/>
      <c r="JVP120" s="63"/>
      <c r="JVQ120" s="63"/>
      <c r="JVR120" s="63"/>
      <c r="JVS120" s="63"/>
      <c r="JVT120" s="63"/>
      <c r="JVU120" s="63"/>
      <c r="JVV120" s="63"/>
      <c r="JVW120" s="63"/>
      <c r="JVX120" s="63"/>
      <c r="JVY120" s="63"/>
      <c r="JVZ120" s="63"/>
      <c r="JWA120" s="63"/>
      <c r="JWB120" s="63"/>
      <c r="JWC120" s="63"/>
      <c r="JWD120" s="63"/>
      <c r="JWE120" s="63"/>
      <c r="JWF120" s="63"/>
      <c r="JWG120" s="63"/>
      <c r="JWH120" s="63"/>
      <c r="JWI120" s="63"/>
      <c r="JWJ120" s="63"/>
      <c r="JWK120" s="63"/>
      <c r="JWL120" s="63"/>
      <c r="JWM120" s="63"/>
      <c r="JWN120" s="63"/>
      <c r="JWO120" s="63"/>
      <c r="JWP120" s="63"/>
      <c r="JWQ120" s="63"/>
      <c r="JWR120" s="63"/>
      <c r="JWS120" s="63"/>
      <c r="JWT120" s="63"/>
      <c r="JWU120" s="63"/>
      <c r="JWV120" s="63"/>
      <c r="JWW120" s="63"/>
      <c r="JWX120" s="63"/>
      <c r="JWY120" s="63"/>
      <c r="JWZ120" s="63"/>
      <c r="JXA120" s="63"/>
      <c r="JXB120" s="63"/>
      <c r="JXC120" s="63"/>
      <c r="JXD120" s="63"/>
      <c r="JXE120" s="63"/>
      <c r="JXF120" s="63"/>
      <c r="JXG120" s="63"/>
      <c r="JXH120" s="63"/>
      <c r="JXI120" s="63"/>
      <c r="JXJ120" s="63"/>
      <c r="JXK120" s="63"/>
      <c r="JXL120" s="63"/>
      <c r="JXM120" s="63"/>
      <c r="JXN120" s="63"/>
      <c r="JXO120" s="63"/>
      <c r="JXP120" s="63"/>
      <c r="JXQ120" s="63"/>
      <c r="JXR120" s="63"/>
      <c r="JXS120" s="63"/>
      <c r="JXT120" s="63"/>
      <c r="JXU120" s="63"/>
      <c r="JXV120" s="63"/>
      <c r="JXW120" s="63"/>
      <c r="JXX120" s="63"/>
      <c r="JXY120" s="63"/>
      <c r="JXZ120" s="63"/>
      <c r="JYA120" s="63"/>
      <c r="JYB120" s="63"/>
      <c r="JYC120" s="63"/>
      <c r="JYD120" s="63"/>
      <c r="JYE120" s="63"/>
      <c r="JYF120" s="63"/>
      <c r="JYG120" s="63"/>
      <c r="JYH120" s="63"/>
      <c r="JYI120" s="63"/>
      <c r="JYJ120" s="63"/>
      <c r="JYK120" s="63"/>
      <c r="JYL120" s="63"/>
      <c r="JYM120" s="63"/>
      <c r="JYN120" s="63"/>
      <c r="JYO120" s="63"/>
      <c r="JYP120" s="63"/>
      <c r="JYQ120" s="63"/>
      <c r="JYR120" s="63"/>
      <c r="JYS120" s="63"/>
      <c r="JYT120" s="63"/>
      <c r="JYU120" s="63"/>
      <c r="JYV120" s="63"/>
      <c r="JYW120" s="63"/>
      <c r="JYX120" s="63"/>
      <c r="JYY120" s="63"/>
      <c r="JYZ120" s="63"/>
      <c r="JZA120" s="63"/>
      <c r="JZB120" s="63"/>
      <c r="JZC120" s="63"/>
      <c r="JZD120" s="63"/>
      <c r="JZE120" s="63"/>
      <c r="JZF120" s="63"/>
      <c r="JZG120" s="63"/>
      <c r="JZH120" s="63"/>
      <c r="JZI120" s="63"/>
      <c r="JZJ120" s="63"/>
      <c r="JZK120" s="63"/>
      <c r="JZL120" s="63"/>
      <c r="JZM120" s="63"/>
      <c r="JZN120" s="63"/>
      <c r="JZO120" s="63"/>
      <c r="JZP120" s="63"/>
      <c r="JZQ120" s="63"/>
      <c r="JZR120" s="63"/>
      <c r="JZS120" s="63"/>
      <c r="JZT120" s="63"/>
      <c r="JZU120" s="63"/>
      <c r="JZV120" s="63"/>
      <c r="JZW120" s="63"/>
      <c r="JZX120" s="63"/>
      <c r="JZY120" s="63"/>
      <c r="JZZ120" s="63"/>
      <c r="KAA120" s="63"/>
      <c r="KAB120" s="63"/>
      <c r="KAC120" s="63"/>
      <c r="KAD120" s="63"/>
      <c r="KAE120" s="63"/>
      <c r="KAF120" s="63"/>
      <c r="KAG120" s="63"/>
      <c r="KAH120" s="63"/>
      <c r="KAI120" s="63"/>
      <c r="KAJ120" s="63"/>
      <c r="KAK120" s="63"/>
      <c r="KAL120" s="63"/>
      <c r="KAM120" s="63"/>
      <c r="KAN120" s="63"/>
      <c r="KAO120" s="63"/>
      <c r="KAP120" s="63"/>
      <c r="KAQ120" s="63"/>
      <c r="KAR120" s="63"/>
      <c r="KAS120" s="63"/>
      <c r="KAT120" s="63"/>
      <c r="KAU120" s="63"/>
      <c r="KAV120" s="63"/>
      <c r="KAW120" s="63"/>
      <c r="KAX120" s="63"/>
      <c r="KAY120" s="63"/>
      <c r="KAZ120" s="63"/>
      <c r="KBA120" s="63"/>
      <c r="KBB120" s="63"/>
      <c r="KBC120" s="63"/>
      <c r="KBD120" s="63"/>
      <c r="KBE120" s="63"/>
      <c r="KBF120" s="63"/>
      <c r="KBG120" s="63"/>
      <c r="KBH120" s="63"/>
      <c r="KBI120" s="63"/>
      <c r="KBJ120" s="63"/>
      <c r="KBK120" s="63"/>
      <c r="KBL120" s="63"/>
      <c r="KBM120" s="63"/>
      <c r="KBN120" s="63"/>
      <c r="KBO120" s="63"/>
      <c r="KBP120" s="63"/>
      <c r="KBQ120" s="63"/>
      <c r="KBR120" s="63"/>
      <c r="KBS120" s="63"/>
      <c r="KBT120" s="63"/>
      <c r="KBU120" s="63"/>
      <c r="KBV120" s="63"/>
      <c r="KBW120" s="63"/>
      <c r="KBX120" s="63"/>
      <c r="KBY120" s="63"/>
      <c r="KBZ120" s="63"/>
      <c r="KCA120" s="63"/>
      <c r="KCB120" s="63"/>
      <c r="KCC120" s="63"/>
      <c r="KCD120" s="63"/>
      <c r="KCE120" s="63"/>
      <c r="KCF120" s="63"/>
      <c r="KCG120" s="63"/>
      <c r="KCH120" s="63"/>
      <c r="KCI120" s="63"/>
      <c r="KCJ120" s="63"/>
      <c r="KCK120" s="63"/>
      <c r="KCL120" s="63"/>
      <c r="KCM120" s="63"/>
      <c r="KCN120" s="63"/>
      <c r="KCO120" s="63"/>
      <c r="KCP120" s="63"/>
      <c r="KCQ120" s="63"/>
      <c r="KCR120" s="63"/>
      <c r="KCS120" s="63"/>
      <c r="KCT120" s="63"/>
      <c r="KCU120" s="63"/>
      <c r="KCV120" s="63"/>
      <c r="KCW120" s="63"/>
      <c r="KCX120" s="63"/>
      <c r="KCY120" s="63"/>
      <c r="KCZ120" s="63"/>
      <c r="KDA120" s="63"/>
      <c r="KDB120" s="63"/>
      <c r="KDC120" s="63"/>
      <c r="KDD120" s="63"/>
      <c r="KDE120" s="63"/>
      <c r="KDF120" s="63"/>
      <c r="KDG120" s="63"/>
      <c r="KDH120" s="63"/>
      <c r="KDI120" s="63"/>
      <c r="KDJ120" s="63"/>
      <c r="KDK120" s="63"/>
      <c r="KDL120" s="63"/>
      <c r="KDM120" s="63"/>
      <c r="KDN120" s="63"/>
      <c r="KDO120" s="63"/>
      <c r="KDP120" s="63"/>
      <c r="KDQ120" s="63"/>
      <c r="KDR120" s="63"/>
      <c r="KDS120" s="63"/>
      <c r="KDT120" s="63"/>
      <c r="KDU120" s="63"/>
      <c r="KDV120" s="63"/>
      <c r="KDW120" s="63"/>
      <c r="KDX120" s="63"/>
      <c r="KDY120" s="63"/>
      <c r="KDZ120" s="63"/>
      <c r="KEA120" s="63"/>
      <c r="KEB120" s="63"/>
      <c r="KEC120" s="63"/>
      <c r="KED120" s="63"/>
      <c r="KEE120" s="63"/>
      <c r="KEF120" s="63"/>
      <c r="KEG120" s="63"/>
      <c r="KEH120" s="63"/>
      <c r="KEI120" s="63"/>
      <c r="KEJ120" s="63"/>
      <c r="KEK120" s="63"/>
      <c r="KEL120" s="63"/>
      <c r="KEM120" s="63"/>
      <c r="KEN120" s="63"/>
      <c r="KEO120" s="63"/>
      <c r="KEP120" s="63"/>
      <c r="KEQ120" s="63"/>
      <c r="KER120" s="63"/>
      <c r="KES120" s="63"/>
      <c r="KET120" s="63"/>
      <c r="KEU120" s="63"/>
      <c r="KEV120" s="63"/>
      <c r="KEW120" s="63"/>
      <c r="KEX120" s="63"/>
      <c r="KEY120" s="63"/>
      <c r="KEZ120" s="63"/>
      <c r="KFA120" s="63"/>
      <c r="KFB120" s="63"/>
      <c r="KFC120" s="63"/>
      <c r="KFD120" s="63"/>
      <c r="KFE120" s="63"/>
      <c r="KFF120" s="63"/>
      <c r="KFG120" s="63"/>
      <c r="KFH120" s="63"/>
      <c r="KFI120" s="63"/>
      <c r="KFJ120" s="63"/>
      <c r="KFK120" s="63"/>
      <c r="KFL120" s="63"/>
      <c r="KFM120" s="63"/>
      <c r="KFN120" s="63"/>
      <c r="KFO120" s="63"/>
      <c r="KFP120" s="63"/>
      <c r="KFQ120" s="63"/>
      <c r="KFR120" s="63"/>
      <c r="KFS120" s="63"/>
      <c r="KFT120" s="63"/>
      <c r="KFU120" s="63"/>
      <c r="KFV120" s="63"/>
      <c r="KFW120" s="63"/>
      <c r="KFX120" s="63"/>
      <c r="KFY120" s="63"/>
      <c r="KFZ120" s="63"/>
      <c r="KGA120" s="63"/>
      <c r="KGB120" s="63"/>
      <c r="KGC120" s="63"/>
      <c r="KGD120" s="63"/>
      <c r="KGE120" s="63"/>
      <c r="KGF120" s="63"/>
      <c r="KGG120" s="63"/>
      <c r="KGH120" s="63"/>
      <c r="KGI120" s="63"/>
      <c r="KGJ120" s="63"/>
      <c r="KGK120" s="63"/>
      <c r="KGL120" s="63"/>
      <c r="KGM120" s="63"/>
      <c r="KGN120" s="63"/>
      <c r="KGO120" s="63"/>
      <c r="KGP120" s="63"/>
      <c r="KGQ120" s="63"/>
      <c r="KGR120" s="63"/>
      <c r="KGS120" s="63"/>
      <c r="KGT120" s="63"/>
      <c r="KGU120" s="63"/>
      <c r="KGV120" s="63"/>
      <c r="KGW120" s="63"/>
      <c r="KGX120" s="63"/>
      <c r="KGY120" s="63"/>
      <c r="KGZ120" s="63"/>
      <c r="KHA120" s="63"/>
      <c r="KHB120" s="63"/>
      <c r="KHC120" s="63"/>
      <c r="KHD120" s="63"/>
      <c r="KHE120" s="63"/>
      <c r="KHF120" s="63"/>
      <c r="KHG120" s="63"/>
      <c r="KHH120" s="63"/>
      <c r="KHI120" s="63"/>
      <c r="KHJ120" s="63"/>
      <c r="KHK120" s="63"/>
      <c r="KHL120" s="63"/>
      <c r="KHM120" s="63"/>
      <c r="KHN120" s="63"/>
      <c r="KHO120" s="63"/>
      <c r="KHP120" s="63"/>
      <c r="KHQ120" s="63"/>
      <c r="KHR120" s="63"/>
      <c r="KHS120" s="63"/>
      <c r="KHT120" s="63"/>
      <c r="KHU120" s="63"/>
      <c r="KHV120" s="63"/>
      <c r="KHW120" s="63"/>
      <c r="KHX120" s="63"/>
      <c r="KHY120" s="63"/>
      <c r="KHZ120" s="63"/>
      <c r="KIA120" s="63"/>
      <c r="KIB120" s="63"/>
      <c r="KIC120" s="63"/>
      <c r="KID120" s="63"/>
      <c r="KIE120" s="63"/>
      <c r="KIF120" s="63"/>
      <c r="KIG120" s="63"/>
      <c r="KIH120" s="63"/>
      <c r="KII120" s="63"/>
      <c r="KIJ120" s="63"/>
      <c r="KIK120" s="63"/>
      <c r="KIL120" s="63"/>
      <c r="KIM120" s="63"/>
      <c r="KIN120" s="63"/>
      <c r="KIO120" s="63"/>
      <c r="KIP120" s="63"/>
      <c r="KIQ120" s="63"/>
      <c r="KIR120" s="63"/>
      <c r="KIS120" s="63"/>
      <c r="KIT120" s="63"/>
      <c r="KIU120" s="63"/>
      <c r="KIV120" s="63"/>
      <c r="KIW120" s="63"/>
      <c r="KIX120" s="63"/>
      <c r="KIY120" s="63"/>
      <c r="KIZ120" s="63"/>
      <c r="KJA120" s="63"/>
      <c r="KJB120" s="63"/>
      <c r="KJC120" s="63"/>
      <c r="KJD120" s="63"/>
      <c r="KJE120" s="63"/>
      <c r="KJF120" s="63"/>
      <c r="KJG120" s="63"/>
      <c r="KJH120" s="63"/>
      <c r="KJI120" s="63"/>
      <c r="KJJ120" s="63"/>
      <c r="KJK120" s="63"/>
      <c r="KJL120" s="63"/>
      <c r="KJM120" s="63"/>
      <c r="KJN120" s="63"/>
      <c r="KJO120" s="63"/>
      <c r="KJP120" s="63"/>
      <c r="KJQ120" s="63"/>
      <c r="KJR120" s="63"/>
      <c r="KJS120" s="63"/>
      <c r="KJT120" s="63"/>
      <c r="KJU120" s="63"/>
      <c r="KJV120" s="63"/>
      <c r="KJW120" s="63"/>
      <c r="KJX120" s="63"/>
      <c r="KJY120" s="63"/>
      <c r="KJZ120" s="63"/>
      <c r="KKA120" s="63"/>
      <c r="KKB120" s="63"/>
      <c r="KKC120" s="63"/>
      <c r="KKD120" s="63"/>
      <c r="KKE120" s="63"/>
      <c r="KKF120" s="63"/>
      <c r="KKG120" s="63"/>
      <c r="KKH120" s="63"/>
      <c r="KKI120" s="63"/>
      <c r="KKJ120" s="63"/>
      <c r="KKK120" s="63"/>
      <c r="KKL120" s="63"/>
      <c r="KKM120" s="63"/>
      <c r="KKN120" s="63"/>
      <c r="KKO120" s="63"/>
      <c r="KKP120" s="63"/>
      <c r="KKQ120" s="63"/>
      <c r="KKR120" s="63"/>
      <c r="KKS120" s="63"/>
      <c r="KKT120" s="63"/>
      <c r="KKU120" s="63"/>
      <c r="KKV120" s="63"/>
      <c r="KKW120" s="63"/>
      <c r="KKX120" s="63"/>
      <c r="KKY120" s="63"/>
      <c r="KKZ120" s="63"/>
      <c r="KLA120" s="63"/>
      <c r="KLB120" s="63"/>
      <c r="KLC120" s="63"/>
      <c r="KLD120" s="63"/>
      <c r="KLE120" s="63"/>
      <c r="KLF120" s="63"/>
      <c r="KLG120" s="63"/>
      <c r="KLH120" s="63"/>
      <c r="KLI120" s="63"/>
      <c r="KLJ120" s="63"/>
      <c r="KLK120" s="63"/>
      <c r="KLL120" s="63"/>
      <c r="KLM120" s="63"/>
      <c r="KLN120" s="63"/>
      <c r="KLO120" s="63"/>
      <c r="KLP120" s="63"/>
      <c r="KLQ120" s="63"/>
      <c r="KLR120" s="63"/>
      <c r="KLS120" s="63"/>
      <c r="KLT120" s="63"/>
      <c r="KLU120" s="63"/>
      <c r="KLV120" s="63"/>
      <c r="KLW120" s="63"/>
      <c r="KLX120" s="63"/>
      <c r="KLY120" s="63"/>
      <c r="KLZ120" s="63"/>
      <c r="KMA120" s="63"/>
      <c r="KMB120" s="63"/>
      <c r="KMC120" s="63"/>
      <c r="KMD120" s="63"/>
      <c r="KME120" s="63"/>
      <c r="KMF120" s="63"/>
      <c r="KMG120" s="63"/>
      <c r="KMH120" s="63"/>
      <c r="KMI120" s="63"/>
      <c r="KMJ120" s="63"/>
      <c r="KMK120" s="63"/>
      <c r="KML120" s="63"/>
      <c r="KMM120" s="63"/>
      <c r="KMN120" s="63"/>
      <c r="KMO120" s="63"/>
      <c r="KMP120" s="63"/>
      <c r="KMQ120" s="63"/>
      <c r="KMR120" s="63"/>
      <c r="KMS120" s="63"/>
      <c r="KMT120" s="63"/>
      <c r="KMU120" s="63"/>
      <c r="KMV120" s="63"/>
      <c r="KMW120" s="63"/>
      <c r="KMX120" s="63"/>
      <c r="KMY120" s="63"/>
      <c r="KMZ120" s="63"/>
      <c r="KNA120" s="63"/>
      <c r="KNB120" s="63"/>
      <c r="KNC120" s="63"/>
      <c r="KND120" s="63"/>
      <c r="KNE120" s="63"/>
      <c r="KNF120" s="63"/>
      <c r="KNG120" s="63"/>
      <c r="KNH120" s="63"/>
      <c r="KNI120" s="63"/>
      <c r="KNJ120" s="63"/>
      <c r="KNK120" s="63"/>
      <c r="KNL120" s="63"/>
      <c r="KNM120" s="63"/>
      <c r="KNN120" s="63"/>
      <c r="KNO120" s="63"/>
      <c r="KNP120" s="63"/>
      <c r="KNQ120" s="63"/>
      <c r="KNR120" s="63"/>
      <c r="KNS120" s="63"/>
      <c r="KNT120" s="63"/>
      <c r="KNU120" s="63"/>
      <c r="KNV120" s="63"/>
      <c r="KNW120" s="63"/>
      <c r="KNX120" s="63"/>
      <c r="KNY120" s="63"/>
      <c r="KNZ120" s="63"/>
      <c r="KOA120" s="63"/>
      <c r="KOB120" s="63"/>
      <c r="KOC120" s="63"/>
      <c r="KOD120" s="63"/>
      <c r="KOE120" s="63"/>
      <c r="KOF120" s="63"/>
      <c r="KOG120" s="63"/>
      <c r="KOH120" s="63"/>
      <c r="KOI120" s="63"/>
      <c r="KOJ120" s="63"/>
      <c r="KOK120" s="63"/>
      <c r="KOL120" s="63"/>
      <c r="KOM120" s="63"/>
      <c r="KON120" s="63"/>
      <c r="KOO120" s="63"/>
      <c r="KOP120" s="63"/>
      <c r="KOQ120" s="63"/>
      <c r="KOR120" s="63"/>
      <c r="KOS120" s="63"/>
      <c r="KOT120" s="63"/>
      <c r="KOU120" s="63"/>
      <c r="KOV120" s="63"/>
      <c r="KOW120" s="63"/>
      <c r="KOX120" s="63"/>
      <c r="KOY120" s="63"/>
      <c r="KOZ120" s="63"/>
      <c r="KPA120" s="63"/>
      <c r="KPB120" s="63"/>
      <c r="KPC120" s="63"/>
      <c r="KPD120" s="63"/>
      <c r="KPE120" s="63"/>
      <c r="KPF120" s="63"/>
      <c r="KPG120" s="63"/>
      <c r="KPH120" s="63"/>
      <c r="KPI120" s="63"/>
      <c r="KPJ120" s="63"/>
      <c r="KPK120" s="63"/>
      <c r="KPL120" s="63"/>
      <c r="KPM120" s="63"/>
      <c r="KPN120" s="63"/>
      <c r="KPO120" s="63"/>
      <c r="KPP120" s="63"/>
      <c r="KPQ120" s="63"/>
      <c r="KPR120" s="63"/>
      <c r="KPS120" s="63"/>
      <c r="KPT120" s="63"/>
      <c r="KPU120" s="63"/>
      <c r="KPV120" s="63"/>
      <c r="KPW120" s="63"/>
      <c r="KPX120" s="63"/>
      <c r="KPY120" s="63"/>
      <c r="KPZ120" s="63"/>
      <c r="KQA120" s="63"/>
      <c r="KQB120" s="63"/>
      <c r="KQC120" s="63"/>
      <c r="KQD120" s="63"/>
      <c r="KQE120" s="63"/>
      <c r="KQF120" s="63"/>
      <c r="KQG120" s="63"/>
      <c r="KQH120" s="63"/>
      <c r="KQI120" s="63"/>
      <c r="KQJ120" s="63"/>
      <c r="KQK120" s="63"/>
      <c r="KQL120" s="63"/>
      <c r="KQM120" s="63"/>
      <c r="KQN120" s="63"/>
      <c r="KQO120" s="63"/>
      <c r="KQP120" s="63"/>
      <c r="KQQ120" s="63"/>
      <c r="KQR120" s="63"/>
      <c r="KQS120" s="63"/>
      <c r="KQT120" s="63"/>
      <c r="KQU120" s="63"/>
      <c r="KQV120" s="63"/>
      <c r="KQW120" s="63"/>
      <c r="KQX120" s="63"/>
      <c r="KQY120" s="63"/>
      <c r="KQZ120" s="63"/>
      <c r="KRA120" s="63"/>
      <c r="KRB120" s="63"/>
      <c r="KRC120" s="63"/>
      <c r="KRD120" s="63"/>
      <c r="KRE120" s="63"/>
      <c r="KRF120" s="63"/>
      <c r="KRG120" s="63"/>
      <c r="KRH120" s="63"/>
      <c r="KRI120" s="63"/>
      <c r="KRJ120" s="63"/>
      <c r="KRK120" s="63"/>
      <c r="KRL120" s="63"/>
      <c r="KRM120" s="63"/>
      <c r="KRN120" s="63"/>
      <c r="KRO120" s="63"/>
      <c r="KRP120" s="63"/>
      <c r="KRQ120" s="63"/>
      <c r="KRR120" s="63"/>
      <c r="KRS120" s="63"/>
      <c r="KRT120" s="63"/>
      <c r="KRU120" s="63"/>
      <c r="KRV120" s="63"/>
      <c r="KRW120" s="63"/>
      <c r="KRX120" s="63"/>
      <c r="KRY120" s="63"/>
      <c r="KRZ120" s="63"/>
      <c r="KSA120" s="63"/>
      <c r="KSB120" s="63"/>
      <c r="KSC120" s="63"/>
      <c r="KSD120" s="63"/>
      <c r="KSE120" s="63"/>
      <c r="KSF120" s="63"/>
      <c r="KSG120" s="63"/>
      <c r="KSH120" s="63"/>
      <c r="KSI120" s="63"/>
      <c r="KSJ120" s="63"/>
      <c r="KSK120" s="63"/>
      <c r="KSL120" s="63"/>
      <c r="KSM120" s="63"/>
      <c r="KSN120" s="63"/>
      <c r="KSO120" s="63"/>
      <c r="KSP120" s="63"/>
      <c r="KSQ120" s="63"/>
      <c r="KSR120" s="63"/>
      <c r="KSS120" s="63"/>
      <c r="KST120" s="63"/>
      <c r="KSU120" s="63"/>
      <c r="KSV120" s="63"/>
      <c r="KSW120" s="63"/>
      <c r="KSX120" s="63"/>
      <c r="KSY120" s="63"/>
      <c r="KSZ120" s="63"/>
      <c r="KTA120" s="63"/>
      <c r="KTB120" s="63"/>
      <c r="KTC120" s="63"/>
      <c r="KTD120" s="63"/>
      <c r="KTE120" s="63"/>
      <c r="KTF120" s="63"/>
      <c r="KTG120" s="63"/>
      <c r="KTH120" s="63"/>
      <c r="KTI120" s="63"/>
      <c r="KTJ120" s="63"/>
      <c r="KTK120" s="63"/>
      <c r="KTL120" s="63"/>
      <c r="KTM120" s="63"/>
      <c r="KTN120" s="63"/>
      <c r="KTO120" s="63"/>
      <c r="KTP120" s="63"/>
      <c r="KTQ120" s="63"/>
      <c r="KTR120" s="63"/>
      <c r="KTS120" s="63"/>
      <c r="KTT120" s="63"/>
      <c r="KTU120" s="63"/>
      <c r="KTV120" s="63"/>
      <c r="KTW120" s="63"/>
      <c r="KTX120" s="63"/>
      <c r="KTY120" s="63"/>
      <c r="KTZ120" s="63"/>
      <c r="KUA120" s="63"/>
      <c r="KUB120" s="63"/>
      <c r="KUC120" s="63"/>
      <c r="KUD120" s="63"/>
      <c r="KUE120" s="63"/>
      <c r="KUF120" s="63"/>
      <c r="KUG120" s="63"/>
      <c r="KUH120" s="63"/>
      <c r="KUI120" s="63"/>
      <c r="KUJ120" s="63"/>
      <c r="KUK120" s="63"/>
      <c r="KUL120" s="63"/>
      <c r="KUM120" s="63"/>
      <c r="KUN120" s="63"/>
      <c r="KUO120" s="63"/>
      <c r="KUP120" s="63"/>
      <c r="KUQ120" s="63"/>
      <c r="KUR120" s="63"/>
      <c r="KUS120" s="63"/>
      <c r="KUT120" s="63"/>
      <c r="KUU120" s="63"/>
      <c r="KUV120" s="63"/>
      <c r="KUW120" s="63"/>
      <c r="KUX120" s="63"/>
      <c r="KUY120" s="63"/>
      <c r="KUZ120" s="63"/>
      <c r="KVA120" s="63"/>
      <c r="KVB120" s="63"/>
      <c r="KVC120" s="63"/>
      <c r="KVD120" s="63"/>
      <c r="KVE120" s="63"/>
      <c r="KVF120" s="63"/>
      <c r="KVG120" s="63"/>
      <c r="KVH120" s="63"/>
      <c r="KVI120" s="63"/>
      <c r="KVJ120" s="63"/>
      <c r="KVK120" s="63"/>
      <c r="KVL120" s="63"/>
      <c r="KVM120" s="63"/>
      <c r="KVN120" s="63"/>
      <c r="KVO120" s="63"/>
      <c r="KVP120" s="63"/>
      <c r="KVQ120" s="63"/>
      <c r="KVR120" s="63"/>
      <c r="KVS120" s="63"/>
      <c r="KVT120" s="63"/>
      <c r="KVU120" s="63"/>
      <c r="KVV120" s="63"/>
      <c r="KVW120" s="63"/>
      <c r="KVX120" s="63"/>
      <c r="KVY120" s="63"/>
      <c r="KVZ120" s="63"/>
      <c r="KWA120" s="63"/>
      <c r="KWB120" s="63"/>
      <c r="KWC120" s="63"/>
      <c r="KWD120" s="63"/>
      <c r="KWE120" s="63"/>
      <c r="KWF120" s="63"/>
      <c r="KWG120" s="63"/>
      <c r="KWH120" s="63"/>
      <c r="KWI120" s="63"/>
      <c r="KWJ120" s="63"/>
      <c r="KWK120" s="63"/>
      <c r="KWL120" s="63"/>
      <c r="KWM120" s="63"/>
      <c r="KWN120" s="63"/>
      <c r="KWO120" s="63"/>
      <c r="KWP120" s="63"/>
      <c r="KWQ120" s="63"/>
      <c r="KWR120" s="63"/>
      <c r="KWS120" s="63"/>
      <c r="KWT120" s="63"/>
      <c r="KWU120" s="63"/>
      <c r="KWV120" s="63"/>
      <c r="KWW120" s="63"/>
      <c r="KWX120" s="63"/>
      <c r="KWY120" s="63"/>
      <c r="KWZ120" s="63"/>
      <c r="KXA120" s="63"/>
      <c r="KXB120" s="63"/>
      <c r="KXC120" s="63"/>
      <c r="KXD120" s="63"/>
      <c r="KXE120" s="63"/>
      <c r="KXF120" s="63"/>
      <c r="KXG120" s="63"/>
      <c r="KXH120" s="63"/>
      <c r="KXI120" s="63"/>
      <c r="KXJ120" s="63"/>
      <c r="KXK120" s="63"/>
      <c r="KXL120" s="63"/>
      <c r="KXM120" s="63"/>
      <c r="KXN120" s="63"/>
      <c r="KXO120" s="63"/>
      <c r="KXP120" s="63"/>
      <c r="KXQ120" s="63"/>
      <c r="KXR120" s="63"/>
      <c r="KXS120" s="63"/>
      <c r="KXT120" s="63"/>
      <c r="KXU120" s="63"/>
      <c r="KXV120" s="63"/>
      <c r="KXW120" s="63"/>
      <c r="KXX120" s="63"/>
      <c r="KXY120" s="63"/>
      <c r="KXZ120" s="63"/>
      <c r="KYA120" s="63"/>
      <c r="KYB120" s="63"/>
      <c r="KYC120" s="63"/>
      <c r="KYD120" s="63"/>
      <c r="KYE120" s="63"/>
      <c r="KYF120" s="63"/>
      <c r="KYG120" s="63"/>
      <c r="KYH120" s="63"/>
      <c r="KYI120" s="63"/>
      <c r="KYJ120" s="63"/>
      <c r="KYK120" s="63"/>
      <c r="KYL120" s="63"/>
      <c r="KYM120" s="63"/>
      <c r="KYN120" s="63"/>
      <c r="KYO120" s="63"/>
      <c r="KYP120" s="63"/>
      <c r="KYQ120" s="63"/>
      <c r="KYR120" s="63"/>
      <c r="KYS120" s="63"/>
      <c r="KYT120" s="63"/>
      <c r="KYU120" s="63"/>
      <c r="KYV120" s="63"/>
      <c r="KYW120" s="63"/>
      <c r="KYX120" s="63"/>
      <c r="KYY120" s="63"/>
      <c r="KYZ120" s="63"/>
      <c r="KZA120" s="63"/>
      <c r="KZB120" s="63"/>
      <c r="KZC120" s="63"/>
      <c r="KZD120" s="63"/>
      <c r="KZE120" s="63"/>
      <c r="KZF120" s="63"/>
      <c r="KZG120" s="63"/>
      <c r="KZH120" s="63"/>
      <c r="KZI120" s="63"/>
      <c r="KZJ120" s="63"/>
      <c r="KZK120" s="63"/>
      <c r="KZL120" s="63"/>
      <c r="KZM120" s="63"/>
      <c r="KZN120" s="63"/>
      <c r="KZO120" s="63"/>
      <c r="KZP120" s="63"/>
      <c r="KZQ120" s="63"/>
      <c r="KZR120" s="63"/>
      <c r="KZS120" s="63"/>
      <c r="KZT120" s="63"/>
      <c r="KZU120" s="63"/>
      <c r="KZV120" s="63"/>
      <c r="KZW120" s="63"/>
      <c r="KZX120" s="63"/>
      <c r="KZY120" s="63"/>
      <c r="KZZ120" s="63"/>
      <c r="LAA120" s="63"/>
      <c r="LAB120" s="63"/>
      <c r="LAC120" s="63"/>
      <c r="LAD120" s="63"/>
      <c r="LAE120" s="63"/>
      <c r="LAF120" s="63"/>
      <c r="LAG120" s="63"/>
      <c r="LAH120" s="63"/>
      <c r="LAI120" s="63"/>
      <c r="LAJ120" s="63"/>
      <c r="LAK120" s="63"/>
      <c r="LAL120" s="63"/>
      <c r="LAM120" s="63"/>
      <c r="LAN120" s="63"/>
      <c r="LAO120" s="63"/>
      <c r="LAP120" s="63"/>
      <c r="LAQ120" s="63"/>
      <c r="LAR120" s="63"/>
      <c r="LAS120" s="63"/>
      <c r="LAT120" s="63"/>
      <c r="LAU120" s="63"/>
      <c r="LAV120" s="63"/>
      <c r="LAW120" s="63"/>
      <c r="LAX120" s="63"/>
      <c r="LAY120" s="63"/>
      <c r="LAZ120" s="63"/>
      <c r="LBA120" s="63"/>
      <c r="LBB120" s="63"/>
      <c r="LBC120" s="63"/>
      <c r="LBD120" s="63"/>
      <c r="LBE120" s="63"/>
      <c r="LBF120" s="63"/>
      <c r="LBG120" s="63"/>
      <c r="LBH120" s="63"/>
      <c r="LBI120" s="63"/>
      <c r="LBJ120" s="63"/>
      <c r="LBK120" s="63"/>
      <c r="LBL120" s="63"/>
      <c r="LBM120" s="63"/>
      <c r="LBN120" s="63"/>
      <c r="LBO120" s="63"/>
      <c r="LBP120" s="63"/>
      <c r="LBQ120" s="63"/>
      <c r="LBR120" s="63"/>
      <c r="LBS120" s="63"/>
      <c r="LBT120" s="63"/>
      <c r="LBU120" s="63"/>
      <c r="LBV120" s="63"/>
      <c r="LBW120" s="63"/>
      <c r="LBX120" s="63"/>
      <c r="LBY120" s="63"/>
      <c r="LBZ120" s="63"/>
      <c r="LCA120" s="63"/>
      <c r="LCB120" s="63"/>
      <c r="LCC120" s="63"/>
      <c r="LCD120" s="63"/>
      <c r="LCE120" s="63"/>
      <c r="LCF120" s="63"/>
      <c r="LCG120" s="63"/>
      <c r="LCH120" s="63"/>
      <c r="LCI120" s="63"/>
      <c r="LCJ120" s="63"/>
      <c r="LCK120" s="63"/>
      <c r="LCL120" s="63"/>
      <c r="LCM120" s="63"/>
      <c r="LCN120" s="63"/>
      <c r="LCO120" s="63"/>
      <c r="LCP120" s="63"/>
      <c r="LCQ120" s="63"/>
      <c r="LCR120" s="63"/>
      <c r="LCS120" s="63"/>
      <c r="LCT120" s="63"/>
      <c r="LCU120" s="63"/>
      <c r="LCV120" s="63"/>
      <c r="LCW120" s="63"/>
      <c r="LCX120" s="63"/>
      <c r="LCY120" s="63"/>
      <c r="LCZ120" s="63"/>
      <c r="LDA120" s="63"/>
      <c r="LDB120" s="63"/>
      <c r="LDC120" s="63"/>
      <c r="LDD120" s="63"/>
      <c r="LDE120" s="63"/>
      <c r="LDF120" s="63"/>
      <c r="LDG120" s="63"/>
      <c r="LDH120" s="63"/>
      <c r="LDI120" s="63"/>
      <c r="LDJ120" s="63"/>
      <c r="LDK120" s="63"/>
      <c r="LDL120" s="63"/>
      <c r="LDM120" s="63"/>
      <c r="LDN120" s="63"/>
      <c r="LDO120" s="63"/>
      <c r="LDP120" s="63"/>
      <c r="LDQ120" s="63"/>
      <c r="LDR120" s="63"/>
      <c r="LDS120" s="63"/>
      <c r="LDT120" s="63"/>
      <c r="LDU120" s="63"/>
      <c r="LDV120" s="63"/>
      <c r="LDW120" s="63"/>
      <c r="LDX120" s="63"/>
      <c r="LDY120" s="63"/>
      <c r="LDZ120" s="63"/>
      <c r="LEA120" s="63"/>
      <c r="LEB120" s="63"/>
      <c r="LEC120" s="63"/>
      <c r="LED120" s="63"/>
      <c r="LEE120" s="63"/>
      <c r="LEF120" s="63"/>
      <c r="LEG120" s="63"/>
      <c r="LEH120" s="63"/>
      <c r="LEI120" s="63"/>
      <c r="LEJ120" s="63"/>
      <c r="LEK120" s="63"/>
      <c r="LEL120" s="63"/>
      <c r="LEM120" s="63"/>
      <c r="LEN120" s="63"/>
      <c r="LEO120" s="63"/>
      <c r="LEP120" s="63"/>
      <c r="LEQ120" s="63"/>
      <c r="LER120" s="63"/>
      <c r="LES120" s="63"/>
      <c r="LET120" s="63"/>
      <c r="LEU120" s="63"/>
      <c r="LEV120" s="63"/>
      <c r="LEW120" s="63"/>
      <c r="LEX120" s="63"/>
      <c r="LEY120" s="63"/>
      <c r="LEZ120" s="63"/>
      <c r="LFA120" s="63"/>
      <c r="LFB120" s="63"/>
      <c r="LFC120" s="63"/>
      <c r="LFD120" s="63"/>
      <c r="LFE120" s="63"/>
      <c r="LFF120" s="63"/>
      <c r="LFG120" s="63"/>
      <c r="LFH120" s="63"/>
      <c r="LFI120" s="63"/>
      <c r="LFJ120" s="63"/>
      <c r="LFK120" s="63"/>
      <c r="LFL120" s="63"/>
      <c r="LFM120" s="63"/>
      <c r="LFN120" s="63"/>
      <c r="LFO120" s="63"/>
      <c r="LFP120" s="63"/>
      <c r="LFQ120" s="63"/>
      <c r="LFR120" s="63"/>
      <c r="LFS120" s="63"/>
      <c r="LFT120" s="63"/>
      <c r="LFU120" s="63"/>
      <c r="LFV120" s="63"/>
      <c r="LFW120" s="63"/>
      <c r="LFX120" s="63"/>
      <c r="LFY120" s="63"/>
      <c r="LFZ120" s="63"/>
      <c r="LGA120" s="63"/>
      <c r="LGB120" s="63"/>
      <c r="LGC120" s="63"/>
      <c r="LGD120" s="63"/>
      <c r="LGE120" s="63"/>
      <c r="LGF120" s="63"/>
      <c r="LGG120" s="63"/>
      <c r="LGH120" s="63"/>
      <c r="LGI120" s="63"/>
      <c r="LGJ120" s="63"/>
      <c r="LGK120" s="63"/>
      <c r="LGL120" s="63"/>
      <c r="LGM120" s="63"/>
      <c r="LGN120" s="63"/>
      <c r="LGO120" s="63"/>
      <c r="LGP120" s="63"/>
      <c r="LGQ120" s="63"/>
      <c r="LGR120" s="63"/>
      <c r="LGS120" s="63"/>
      <c r="LGT120" s="63"/>
      <c r="LGU120" s="63"/>
      <c r="LGV120" s="63"/>
      <c r="LGW120" s="63"/>
      <c r="LGX120" s="63"/>
      <c r="LGY120" s="63"/>
      <c r="LGZ120" s="63"/>
      <c r="LHA120" s="63"/>
      <c r="LHB120" s="63"/>
      <c r="LHC120" s="63"/>
      <c r="LHD120" s="63"/>
      <c r="LHE120" s="63"/>
      <c r="LHF120" s="63"/>
      <c r="LHG120" s="63"/>
      <c r="LHH120" s="63"/>
      <c r="LHI120" s="63"/>
      <c r="LHJ120" s="63"/>
      <c r="LHK120" s="63"/>
      <c r="LHL120" s="63"/>
      <c r="LHM120" s="63"/>
      <c r="LHN120" s="63"/>
      <c r="LHO120" s="63"/>
      <c r="LHP120" s="63"/>
      <c r="LHQ120" s="63"/>
      <c r="LHR120" s="63"/>
      <c r="LHS120" s="63"/>
      <c r="LHT120" s="63"/>
      <c r="LHU120" s="63"/>
      <c r="LHV120" s="63"/>
      <c r="LHW120" s="63"/>
      <c r="LHX120" s="63"/>
      <c r="LHY120" s="63"/>
      <c r="LHZ120" s="63"/>
      <c r="LIA120" s="63"/>
      <c r="LIB120" s="63"/>
      <c r="LIC120" s="63"/>
      <c r="LID120" s="63"/>
      <c r="LIE120" s="63"/>
      <c r="LIF120" s="63"/>
      <c r="LIG120" s="63"/>
      <c r="LIH120" s="63"/>
      <c r="LII120" s="63"/>
      <c r="LIJ120" s="63"/>
      <c r="LIK120" s="63"/>
      <c r="LIL120" s="63"/>
      <c r="LIM120" s="63"/>
      <c r="LIN120" s="63"/>
      <c r="LIO120" s="63"/>
      <c r="LIP120" s="63"/>
      <c r="LIQ120" s="63"/>
      <c r="LIR120" s="63"/>
      <c r="LIS120" s="63"/>
      <c r="LIT120" s="63"/>
      <c r="LIU120" s="63"/>
      <c r="LIV120" s="63"/>
      <c r="LIW120" s="63"/>
      <c r="LIX120" s="63"/>
      <c r="LIY120" s="63"/>
      <c r="LIZ120" s="63"/>
      <c r="LJA120" s="63"/>
      <c r="LJB120" s="63"/>
      <c r="LJC120" s="63"/>
      <c r="LJD120" s="63"/>
      <c r="LJE120" s="63"/>
      <c r="LJF120" s="63"/>
      <c r="LJG120" s="63"/>
      <c r="LJH120" s="63"/>
      <c r="LJI120" s="63"/>
      <c r="LJJ120" s="63"/>
      <c r="LJK120" s="63"/>
      <c r="LJL120" s="63"/>
      <c r="LJM120" s="63"/>
      <c r="LJN120" s="63"/>
      <c r="LJO120" s="63"/>
      <c r="LJP120" s="63"/>
      <c r="LJQ120" s="63"/>
      <c r="LJR120" s="63"/>
      <c r="LJS120" s="63"/>
      <c r="LJT120" s="63"/>
      <c r="LJU120" s="63"/>
      <c r="LJV120" s="63"/>
      <c r="LJW120" s="63"/>
      <c r="LJX120" s="63"/>
      <c r="LJY120" s="63"/>
      <c r="LJZ120" s="63"/>
      <c r="LKA120" s="63"/>
      <c r="LKB120" s="63"/>
      <c r="LKC120" s="63"/>
      <c r="LKD120" s="63"/>
      <c r="LKE120" s="63"/>
      <c r="LKF120" s="63"/>
      <c r="LKG120" s="63"/>
      <c r="LKH120" s="63"/>
      <c r="LKI120" s="63"/>
      <c r="LKJ120" s="63"/>
      <c r="LKK120" s="63"/>
      <c r="LKL120" s="63"/>
      <c r="LKM120" s="63"/>
      <c r="LKN120" s="63"/>
      <c r="LKO120" s="63"/>
      <c r="LKP120" s="63"/>
      <c r="LKQ120" s="63"/>
      <c r="LKR120" s="63"/>
      <c r="LKS120" s="63"/>
      <c r="LKT120" s="63"/>
      <c r="LKU120" s="63"/>
      <c r="LKV120" s="63"/>
      <c r="LKW120" s="63"/>
      <c r="LKX120" s="63"/>
      <c r="LKY120" s="63"/>
      <c r="LKZ120" s="63"/>
      <c r="LLA120" s="63"/>
      <c r="LLB120" s="63"/>
      <c r="LLC120" s="63"/>
      <c r="LLD120" s="63"/>
      <c r="LLE120" s="63"/>
      <c r="LLF120" s="63"/>
      <c r="LLG120" s="63"/>
      <c r="LLH120" s="63"/>
      <c r="LLI120" s="63"/>
      <c r="LLJ120" s="63"/>
      <c r="LLK120" s="63"/>
      <c r="LLL120" s="63"/>
      <c r="LLM120" s="63"/>
      <c r="LLN120" s="63"/>
      <c r="LLO120" s="63"/>
      <c r="LLP120" s="63"/>
      <c r="LLQ120" s="63"/>
      <c r="LLR120" s="63"/>
      <c r="LLS120" s="63"/>
      <c r="LLT120" s="63"/>
      <c r="LLU120" s="63"/>
      <c r="LLV120" s="63"/>
      <c r="LLW120" s="63"/>
      <c r="LLX120" s="63"/>
      <c r="LLY120" s="63"/>
      <c r="LLZ120" s="63"/>
      <c r="LMA120" s="63"/>
      <c r="LMB120" s="63"/>
      <c r="LMC120" s="63"/>
      <c r="LMD120" s="63"/>
      <c r="LME120" s="63"/>
      <c r="LMF120" s="63"/>
      <c r="LMG120" s="63"/>
      <c r="LMH120" s="63"/>
      <c r="LMI120" s="63"/>
      <c r="LMJ120" s="63"/>
      <c r="LMK120" s="63"/>
      <c r="LML120" s="63"/>
      <c r="LMM120" s="63"/>
      <c r="LMN120" s="63"/>
      <c r="LMO120" s="63"/>
      <c r="LMP120" s="63"/>
      <c r="LMQ120" s="63"/>
      <c r="LMR120" s="63"/>
      <c r="LMS120" s="63"/>
      <c r="LMT120" s="63"/>
      <c r="LMU120" s="63"/>
      <c r="LMV120" s="63"/>
      <c r="LMW120" s="63"/>
      <c r="LMX120" s="63"/>
      <c r="LMY120" s="63"/>
      <c r="LMZ120" s="63"/>
      <c r="LNA120" s="63"/>
      <c r="LNB120" s="63"/>
      <c r="LNC120" s="63"/>
      <c r="LND120" s="63"/>
      <c r="LNE120" s="63"/>
      <c r="LNF120" s="63"/>
      <c r="LNG120" s="63"/>
      <c r="LNH120" s="63"/>
      <c r="LNI120" s="63"/>
      <c r="LNJ120" s="63"/>
      <c r="LNK120" s="63"/>
      <c r="LNL120" s="63"/>
      <c r="LNM120" s="63"/>
      <c r="LNN120" s="63"/>
      <c r="LNO120" s="63"/>
      <c r="LNP120" s="63"/>
      <c r="LNQ120" s="63"/>
      <c r="LNR120" s="63"/>
      <c r="LNS120" s="63"/>
      <c r="LNT120" s="63"/>
      <c r="LNU120" s="63"/>
      <c r="LNV120" s="63"/>
      <c r="LNW120" s="63"/>
      <c r="LNX120" s="63"/>
      <c r="LNY120" s="63"/>
      <c r="LNZ120" s="63"/>
      <c r="LOA120" s="63"/>
      <c r="LOB120" s="63"/>
      <c r="LOC120" s="63"/>
      <c r="LOD120" s="63"/>
      <c r="LOE120" s="63"/>
      <c r="LOF120" s="63"/>
      <c r="LOG120" s="63"/>
      <c r="LOH120" s="63"/>
      <c r="LOI120" s="63"/>
      <c r="LOJ120" s="63"/>
      <c r="LOK120" s="63"/>
      <c r="LOL120" s="63"/>
      <c r="LOM120" s="63"/>
      <c r="LON120" s="63"/>
      <c r="LOO120" s="63"/>
      <c r="LOP120" s="63"/>
      <c r="LOQ120" s="63"/>
      <c r="LOR120" s="63"/>
      <c r="LOS120" s="63"/>
      <c r="LOT120" s="63"/>
      <c r="LOU120" s="63"/>
      <c r="LOV120" s="63"/>
      <c r="LOW120" s="63"/>
      <c r="LOX120" s="63"/>
      <c r="LOY120" s="63"/>
      <c r="LOZ120" s="63"/>
      <c r="LPA120" s="63"/>
      <c r="LPB120" s="63"/>
      <c r="LPC120" s="63"/>
      <c r="LPD120" s="63"/>
      <c r="LPE120" s="63"/>
      <c r="LPF120" s="63"/>
      <c r="LPG120" s="63"/>
      <c r="LPH120" s="63"/>
      <c r="LPI120" s="63"/>
      <c r="LPJ120" s="63"/>
      <c r="LPK120" s="63"/>
      <c r="LPL120" s="63"/>
      <c r="LPM120" s="63"/>
      <c r="LPN120" s="63"/>
      <c r="LPO120" s="63"/>
      <c r="LPP120" s="63"/>
      <c r="LPQ120" s="63"/>
      <c r="LPR120" s="63"/>
      <c r="LPS120" s="63"/>
      <c r="LPT120" s="63"/>
      <c r="LPU120" s="63"/>
      <c r="LPV120" s="63"/>
      <c r="LPW120" s="63"/>
      <c r="LPX120" s="63"/>
      <c r="LPY120" s="63"/>
      <c r="LPZ120" s="63"/>
      <c r="LQA120" s="63"/>
      <c r="LQB120" s="63"/>
      <c r="LQC120" s="63"/>
      <c r="LQD120" s="63"/>
      <c r="LQE120" s="63"/>
      <c r="LQF120" s="63"/>
      <c r="LQG120" s="63"/>
      <c r="LQH120" s="63"/>
      <c r="LQI120" s="63"/>
      <c r="LQJ120" s="63"/>
      <c r="LQK120" s="63"/>
      <c r="LQL120" s="63"/>
      <c r="LQM120" s="63"/>
      <c r="LQN120" s="63"/>
      <c r="LQO120" s="63"/>
      <c r="LQP120" s="63"/>
      <c r="LQQ120" s="63"/>
      <c r="LQR120" s="63"/>
      <c r="LQS120" s="63"/>
      <c r="LQT120" s="63"/>
      <c r="LQU120" s="63"/>
      <c r="LQV120" s="63"/>
      <c r="LQW120" s="63"/>
      <c r="LQX120" s="63"/>
      <c r="LQY120" s="63"/>
      <c r="LQZ120" s="63"/>
      <c r="LRA120" s="63"/>
      <c r="LRB120" s="63"/>
      <c r="LRC120" s="63"/>
      <c r="LRD120" s="63"/>
      <c r="LRE120" s="63"/>
      <c r="LRF120" s="63"/>
      <c r="LRG120" s="63"/>
      <c r="LRH120" s="63"/>
      <c r="LRI120" s="63"/>
      <c r="LRJ120" s="63"/>
      <c r="LRK120" s="63"/>
      <c r="LRL120" s="63"/>
      <c r="LRM120" s="63"/>
      <c r="LRN120" s="63"/>
      <c r="LRO120" s="63"/>
      <c r="LRP120" s="63"/>
      <c r="LRQ120" s="63"/>
      <c r="LRR120" s="63"/>
      <c r="LRS120" s="63"/>
      <c r="LRT120" s="63"/>
      <c r="LRU120" s="63"/>
      <c r="LRV120" s="63"/>
      <c r="LRW120" s="63"/>
      <c r="LRX120" s="63"/>
      <c r="LRY120" s="63"/>
      <c r="LRZ120" s="63"/>
      <c r="LSA120" s="63"/>
      <c r="LSB120" s="63"/>
      <c r="LSC120" s="63"/>
      <c r="LSD120" s="63"/>
      <c r="LSE120" s="63"/>
      <c r="LSF120" s="63"/>
      <c r="LSG120" s="63"/>
      <c r="LSH120" s="63"/>
      <c r="LSI120" s="63"/>
      <c r="LSJ120" s="63"/>
      <c r="LSK120" s="63"/>
      <c r="LSL120" s="63"/>
      <c r="LSM120" s="63"/>
      <c r="LSN120" s="63"/>
      <c r="LSO120" s="63"/>
      <c r="LSP120" s="63"/>
      <c r="LSQ120" s="63"/>
      <c r="LSR120" s="63"/>
      <c r="LSS120" s="63"/>
      <c r="LST120" s="63"/>
      <c r="LSU120" s="63"/>
      <c r="LSV120" s="63"/>
      <c r="LSW120" s="63"/>
      <c r="LSX120" s="63"/>
      <c r="LSY120" s="63"/>
      <c r="LSZ120" s="63"/>
      <c r="LTA120" s="63"/>
      <c r="LTB120" s="63"/>
      <c r="LTC120" s="63"/>
      <c r="LTD120" s="63"/>
      <c r="LTE120" s="63"/>
      <c r="LTF120" s="63"/>
      <c r="LTG120" s="63"/>
      <c r="LTH120" s="63"/>
      <c r="LTI120" s="63"/>
      <c r="LTJ120" s="63"/>
      <c r="LTK120" s="63"/>
      <c r="LTL120" s="63"/>
      <c r="LTM120" s="63"/>
      <c r="LTN120" s="63"/>
      <c r="LTO120" s="63"/>
      <c r="LTP120" s="63"/>
      <c r="LTQ120" s="63"/>
      <c r="LTR120" s="63"/>
      <c r="LTS120" s="63"/>
      <c r="LTT120" s="63"/>
      <c r="LTU120" s="63"/>
      <c r="LTV120" s="63"/>
      <c r="LTW120" s="63"/>
      <c r="LTX120" s="63"/>
      <c r="LTY120" s="63"/>
      <c r="LTZ120" s="63"/>
      <c r="LUA120" s="63"/>
      <c r="LUB120" s="63"/>
      <c r="LUC120" s="63"/>
      <c r="LUD120" s="63"/>
      <c r="LUE120" s="63"/>
      <c r="LUF120" s="63"/>
      <c r="LUG120" s="63"/>
      <c r="LUH120" s="63"/>
      <c r="LUI120" s="63"/>
      <c r="LUJ120" s="63"/>
      <c r="LUK120" s="63"/>
      <c r="LUL120" s="63"/>
      <c r="LUM120" s="63"/>
      <c r="LUN120" s="63"/>
      <c r="LUO120" s="63"/>
      <c r="LUP120" s="63"/>
      <c r="LUQ120" s="63"/>
      <c r="LUR120" s="63"/>
      <c r="LUS120" s="63"/>
      <c r="LUT120" s="63"/>
      <c r="LUU120" s="63"/>
      <c r="LUV120" s="63"/>
      <c r="LUW120" s="63"/>
      <c r="LUX120" s="63"/>
      <c r="LUY120" s="63"/>
      <c r="LUZ120" s="63"/>
      <c r="LVA120" s="63"/>
      <c r="LVB120" s="63"/>
      <c r="LVC120" s="63"/>
      <c r="LVD120" s="63"/>
      <c r="LVE120" s="63"/>
      <c r="LVF120" s="63"/>
      <c r="LVG120" s="63"/>
      <c r="LVH120" s="63"/>
      <c r="LVI120" s="63"/>
      <c r="LVJ120" s="63"/>
      <c r="LVK120" s="63"/>
      <c r="LVL120" s="63"/>
      <c r="LVM120" s="63"/>
      <c r="LVN120" s="63"/>
      <c r="LVO120" s="63"/>
      <c r="LVP120" s="63"/>
      <c r="LVQ120" s="63"/>
      <c r="LVR120" s="63"/>
      <c r="LVS120" s="63"/>
      <c r="LVT120" s="63"/>
      <c r="LVU120" s="63"/>
      <c r="LVV120" s="63"/>
      <c r="LVW120" s="63"/>
      <c r="LVX120" s="63"/>
      <c r="LVY120" s="63"/>
      <c r="LVZ120" s="63"/>
      <c r="LWA120" s="63"/>
      <c r="LWB120" s="63"/>
      <c r="LWC120" s="63"/>
      <c r="LWD120" s="63"/>
      <c r="LWE120" s="63"/>
      <c r="LWF120" s="63"/>
      <c r="LWG120" s="63"/>
      <c r="LWH120" s="63"/>
      <c r="LWI120" s="63"/>
      <c r="LWJ120" s="63"/>
      <c r="LWK120" s="63"/>
      <c r="LWL120" s="63"/>
      <c r="LWM120" s="63"/>
      <c r="LWN120" s="63"/>
      <c r="LWO120" s="63"/>
      <c r="LWP120" s="63"/>
      <c r="LWQ120" s="63"/>
      <c r="LWR120" s="63"/>
      <c r="LWS120" s="63"/>
      <c r="LWT120" s="63"/>
      <c r="LWU120" s="63"/>
      <c r="LWV120" s="63"/>
      <c r="LWW120" s="63"/>
      <c r="LWX120" s="63"/>
      <c r="LWY120" s="63"/>
      <c r="LWZ120" s="63"/>
      <c r="LXA120" s="63"/>
      <c r="LXB120" s="63"/>
      <c r="LXC120" s="63"/>
      <c r="LXD120" s="63"/>
      <c r="LXE120" s="63"/>
      <c r="LXF120" s="63"/>
      <c r="LXG120" s="63"/>
      <c r="LXH120" s="63"/>
      <c r="LXI120" s="63"/>
      <c r="LXJ120" s="63"/>
      <c r="LXK120" s="63"/>
      <c r="LXL120" s="63"/>
      <c r="LXM120" s="63"/>
      <c r="LXN120" s="63"/>
      <c r="LXO120" s="63"/>
      <c r="LXP120" s="63"/>
      <c r="LXQ120" s="63"/>
      <c r="LXR120" s="63"/>
      <c r="LXS120" s="63"/>
      <c r="LXT120" s="63"/>
      <c r="LXU120" s="63"/>
      <c r="LXV120" s="63"/>
      <c r="LXW120" s="63"/>
      <c r="LXX120" s="63"/>
      <c r="LXY120" s="63"/>
      <c r="LXZ120" s="63"/>
      <c r="LYA120" s="63"/>
      <c r="LYB120" s="63"/>
      <c r="LYC120" s="63"/>
      <c r="LYD120" s="63"/>
      <c r="LYE120" s="63"/>
      <c r="LYF120" s="63"/>
      <c r="LYG120" s="63"/>
      <c r="LYH120" s="63"/>
      <c r="LYI120" s="63"/>
      <c r="LYJ120" s="63"/>
      <c r="LYK120" s="63"/>
      <c r="LYL120" s="63"/>
      <c r="LYM120" s="63"/>
      <c r="LYN120" s="63"/>
      <c r="LYO120" s="63"/>
      <c r="LYP120" s="63"/>
      <c r="LYQ120" s="63"/>
      <c r="LYR120" s="63"/>
      <c r="LYS120" s="63"/>
      <c r="LYT120" s="63"/>
      <c r="LYU120" s="63"/>
      <c r="LYV120" s="63"/>
      <c r="LYW120" s="63"/>
      <c r="LYX120" s="63"/>
      <c r="LYY120" s="63"/>
      <c r="LYZ120" s="63"/>
      <c r="LZA120" s="63"/>
      <c r="LZB120" s="63"/>
      <c r="LZC120" s="63"/>
      <c r="LZD120" s="63"/>
      <c r="LZE120" s="63"/>
      <c r="LZF120" s="63"/>
      <c r="LZG120" s="63"/>
      <c r="LZH120" s="63"/>
      <c r="LZI120" s="63"/>
      <c r="LZJ120" s="63"/>
      <c r="LZK120" s="63"/>
      <c r="LZL120" s="63"/>
      <c r="LZM120" s="63"/>
      <c r="LZN120" s="63"/>
      <c r="LZO120" s="63"/>
      <c r="LZP120" s="63"/>
      <c r="LZQ120" s="63"/>
      <c r="LZR120" s="63"/>
      <c r="LZS120" s="63"/>
      <c r="LZT120" s="63"/>
      <c r="LZU120" s="63"/>
      <c r="LZV120" s="63"/>
      <c r="LZW120" s="63"/>
      <c r="LZX120" s="63"/>
      <c r="LZY120" s="63"/>
      <c r="LZZ120" s="63"/>
      <c r="MAA120" s="63"/>
      <c r="MAB120" s="63"/>
      <c r="MAC120" s="63"/>
      <c r="MAD120" s="63"/>
      <c r="MAE120" s="63"/>
      <c r="MAF120" s="63"/>
      <c r="MAG120" s="63"/>
      <c r="MAH120" s="63"/>
      <c r="MAI120" s="63"/>
      <c r="MAJ120" s="63"/>
      <c r="MAK120" s="63"/>
      <c r="MAL120" s="63"/>
      <c r="MAM120" s="63"/>
      <c r="MAN120" s="63"/>
      <c r="MAO120" s="63"/>
      <c r="MAP120" s="63"/>
      <c r="MAQ120" s="63"/>
      <c r="MAR120" s="63"/>
      <c r="MAS120" s="63"/>
      <c r="MAT120" s="63"/>
      <c r="MAU120" s="63"/>
      <c r="MAV120" s="63"/>
      <c r="MAW120" s="63"/>
      <c r="MAX120" s="63"/>
      <c r="MAY120" s="63"/>
      <c r="MAZ120" s="63"/>
      <c r="MBA120" s="63"/>
      <c r="MBB120" s="63"/>
      <c r="MBC120" s="63"/>
      <c r="MBD120" s="63"/>
      <c r="MBE120" s="63"/>
      <c r="MBF120" s="63"/>
      <c r="MBG120" s="63"/>
      <c r="MBH120" s="63"/>
      <c r="MBI120" s="63"/>
      <c r="MBJ120" s="63"/>
      <c r="MBK120" s="63"/>
      <c r="MBL120" s="63"/>
      <c r="MBM120" s="63"/>
      <c r="MBN120" s="63"/>
      <c r="MBO120" s="63"/>
      <c r="MBP120" s="63"/>
      <c r="MBQ120" s="63"/>
      <c r="MBR120" s="63"/>
      <c r="MBS120" s="63"/>
      <c r="MBT120" s="63"/>
      <c r="MBU120" s="63"/>
      <c r="MBV120" s="63"/>
      <c r="MBW120" s="63"/>
      <c r="MBX120" s="63"/>
      <c r="MBY120" s="63"/>
      <c r="MBZ120" s="63"/>
      <c r="MCA120" s="63"/>
      <c r="MCB120" s="63"/>
      <c r="MCC120" s="63"/>
      <c r="MCD120" s="63"/>
      <c r="MCE120" s="63"/>
      <c r="MCF120" s="63"/>
      <c r="MCG120" s="63"/>
      <c r="MCH120" s="63"/>
      <c r="MCI120" s="63"/>
      <c r="MCJ120" s="63"/>
      <c r="MCK120" s="63"/>
      <c r="MCL120" s="63"/>
      <c r="MCM120" s="63"/>
      <c r="MCN120" s="63"/>
      <c r="MCO120" s="63"/>
      <c r="MCP120" s="63"/>
      <c r="MCQ120" s="63"/>
      <c r="MCR120" s="63"/>
      <c r="MCS120" s="63"/>
      <c r="MCT120" s="63"/>
      <c r="MCU120" s="63"/>
      <c r="MCV120" s="63"/>
      <c r="MCW120" s="63"/>
      <c r="MCX120" s="63"/>
      <c r="MCY120" s="63"/>
      <c r="MCZ120" s="63"/>
      <c r="MDA120" s="63"/>
      <c r="MDB120" s="63"/>
      <c r="MDC120" s="63"/>
      <c r="MDD120" s="63"/>
      <c r="MDE120" s="63"/>
      <c r="MDF120" s="63"/>
      <c r="MDG120" s="63"/>
      <c r="MDH120" s="63"/>
      <c r="MDI120" s="63"/>
      <c r="MDJ120" s="63"/>
      <c r="MDK120" s="63"/>
      <c r="MDL120" s="63"/>
      <c r="MDM120" s="63"/>
      <c r="MDN120" s="63"/>
      <c r="MDO120" s="63"/>
      <c r="MDP120" s="63"/>
      <c r="MDQ120" s="63"/>
      <c r="MDR120" s="63"/>
      <c r="MDS120" s="63"/>
      <c r="MDT120" s="63"/>
      <c r="MDU120" s="63"/>
      <c r="MDV120" s="63"/>
      <c r="MDW120" s="63"/>
      <c r="MDX120" s="63"/>
      <c r="MDY120" s="63"/>
      <c r="MDZ120" s="63"/>
      <c r="MEA120" s="63"/>
      <c r="MEB120" s="63"/>
      <c r="MEC120" s="63"/>
      <c r="MED120" s="63"/>
      <c r="MEE120" s="63"/>
      <c r="MEF120" s="63"/>
      <c r="MEG120" s="63"/>
      <c r="MEH120" s="63"/>
      <c r="MEI120" s="63"/>
      <c r="MEJ120" s="63"/>
      <c r="MEK120" s="63"/>
      <c r="MEL120" s="63"/>
      <c r="MEM120" s="63"/>
      <c r="MEN120" s="63"/>
      <c r="MEO120" s="63"/>
      <c r="MEP120" s="63"/>
      <c r="MEQ120" s="63"/>
      <c r="MER120" s="63"/>
      <c r="MES120" s="63"/>
      <c r="MET120" s="63"/>
      <c r="MEU120" s="63"/>
      <c r="MEV120" s="63"/>
      <c r="MEW120" s="63"/>
      <c r="MEX120" s="63"/>
      <c r="MEY120" s="63"/>
      <c r="MEZ120" s="63"/>
      <c r="MFA120" s="63"/>
      <c r="MFB120" s="63"/>
      <c r="MFC120" s="63"/>
      <c r="MFD120" s="63"/>
      <c r="MFE120" s="63"/>
      <c r="MFF120" s="63"/>
      <c r="MFG120" s="63"/>
      <c r="MFH120" s="63"/>
      <c r="MFI120" s="63"/>
      <c r="MFJ120" s="63"/>
      <c r="MFK120" s="63"/>
      <c r="MFL120" s="63"/>
      <c r="MFM120" s="63"/>
      <c r="MFN120" s="63"/>
      <c r="MFO120" s="63"/>
      <c r="MFP120" s="63"/>
      <c r="MFQ120" s="63"/>
      <c r="MFR120" s="63"/>
      <c r="MFS120" s="63"/>
      <c r="MFT120" s="63"/>
      <c r="MFU120" s="63"/>
      <c r="MFV120" s="63"/>
      <c r="MFW120" s="63"/>
      <c r="MFX120" s="63"/>
      <c r="MFY120" s="63"/>
      <c r="MFZ120" s="63"/>
      <c r="MGA120" s="63"/>
      <c r="MGB120" s="63"/>
      <c r="MGC120" s="63"/>
      <c r="MGD120" s="63"/>
      <c r="MGE120" s="63"/>
      <c r="MGF120" s="63"/>
      <c r="MGG120" s="63"/>
      <c r="MGH120" s="63"/>
      <c r="MGI120" s="63"/>
      <c r="MGJ120" s="63"/>
      <c r="MGK120" s="63"/>
      <c r="MGL120" s="63"/>
      <c r="MGM120" s="63"/>
      <c r="MGN120" s="63"/>
      <c r="MGO120" s="63"/>
      <c r="MGP120" s="63"/>
      <c r="MGQ120" s="63"/>
      <c r="MGR120" s="63"/>
      <c r="MGS120" s="63"/>
      <c r="MGT120" s="63"/>
      <c r="MGU120" s="63"/>
      <c r="MGV120" s="63"/>
      <c r="MGW120" s="63"/>
      <c r="MGX120" s="63"/>
      <c r="MGY120" s="63"/>
      <c r="MGZ120" s="63"/>
      <c r="MHA120" s="63"/>
      <c r="MHB120" s="63"/>
      <c r="MHC120" s="63"/>
      <c r="MHD120" s="63"/>
      <c r="MHE120" s="63"/>
      <c r="MHF120" s="63"/>
      <c r="MHG120" s="63"/>
      <c r="MHH120" s="63"/>
      <c r="MHI120" s="63"/>
      <c r="MHJ120" s="63"/>
      <c r="MHK120" s="63"/>
      <c r="MHL120" s="63"/>
      <c r="MHM120" s="63"/>
      <c r="MHN120" s="63"/>
      <c r="MHO120" s="63"/>
      <c r="MHP120" s="63"/>
      <c r="MHQ120" s="63"/>
      <c r="MHR120" s="63"/>
      <c r="MHS120" s="63"/>
      <c r="MHT120" s="63"/>
      <c r="MHU120" s="63"/>
      <c r="MHV120" s="63"/>
      <c r="MHW120" s="63"/>
      <c r="MHX120" s="63"/>
      <c r="MHY120" s="63"/>
      <c r="MHZ120" s="63"/>
      <c r="MIA120" s="63"/>
      <c r="MIB120" s="63"/>
      <c r="MIC120" s="63"/>
      <c r="MID120" s="63"/>
      <c r="MIE120" s="63"/>
      <c r="MIF120" s="63"/>
      <c r="MIG120" s="63"/>
      <c r="MIH120" s="63"/>
      <c r="MII120" s="63"/>
      <c r="MIJ120" s="63"/>
      <c r="MIK120" s="63"/>
      <c r="MIL120" s="63"/>
      <c r="MIM120" s="63"/>
      <c r="MIN120" s="63"/>
      <c r="MIO120" s="63"/>
      <c r="MIP120" s="63"/>
      <c r="MIQ120" s="63"/>
      <c r="MIR120" s="63"/>
      <c r="MIS120" s="63"/>
      <c r="MIT120" s="63"/>
      <c r="MIU120" s="63"/>
      <c r="MIV120" s="63"/>
      <c r="MIW120" s="63"/>
      <c r="MIX120" s="63"/>
      <c r="MIY120" s="63"/>
      <c r="MIZ120" s="63"/>
      <c r="MJA120" s="63"/>
      <c r="MJB120" s="63"/>
      <c r="MJC120" s="63"/>
      <c r="MJD120" s="63"/>
      <c r="MJE120" s="63"/>
      <c r="MJF120" s="63"/>
      <c r="MJG120" s="63"/>
      <c r="MJH120" s="63"/>
      <c r="MJI120" s="63"/>
      <c r="MJJ120" s="63"/>
      <c r="MJK120" s="63"/>
      <c r="MJL120" s="63"/>
      <c r="MJM120" s="63"/>
      <c r="MJN120" s="63"/>
      <c r="MJO120" s="63"/>
      <c r="MJP120" s="63"/>
      <c r="MJQ120" s="63"/>
      <c r="MJR120" s="63"/>
      <c r="MJS120" s="63"/>
      <c r="MJT120" s="63"/>
      <c r="MJU120" s="63"/>
      <c r="MJV120" s="63"/>
      <c r="MJW120" s="63"/>
      <c r="MJX120" s="63"/>
      <c r="MJY120" s="63"/>
      <c r="MJZ120" s="63"/>
      <c r="MKA120" s="63"/>
      <c r="MKB120" s="63"/>
      <c r="MKC120" s="63"/>
      <c r="MKD120" s="63"/>
      <c r="MKE120" s="63"/>
      <c r="MKF120" s="63"/>
      <c r="MKG120" s="63"/>
      <c r="MKH120" s="63"/>
      <c r="MKI120" s="63"/>
      <c r="MKJ120" s="63"/>
      <c r="MKK120" s="63"/>
      <c r="MKL120" s="63"/>
      <c r="MKM120" s="63"/>
      <c r="MKN120" s="63"/>
      <c r="MKO120" s="63"/>
      <c r="MKP120" s="63"/>
      <c r="MKQ120" s="63"/>
      <c r="MKR120" s="63"/>
      <c r="MKS120" s="63"/>
      <c r="MKT120" s="63"/>
      <c r="MKU120" s="63"/>
      <c r="MKV120" s="63"/>
      <c r="MKW120" s="63"/>
      <c r="MKX120" s="63"/>
      <c r="MKY120" s="63"/>
      <c r="MKZ120" s="63"/>
      <c r="MLA120" s="63"/>
      <c r="MLB120" s="63"/>
      <c r="MLC120" s="63"/>
      <c r="MLD120" s="63"/>
      <c r="MLE120" s="63"/>
      <c r="MLF120" s="63"/>
      <c r="MLG120" s="63"/>
      <c r="MLH120" s="63"/>
      <c r="MLI120" s="63"/>
      <c r="MLJ120" s="63"/>
      <c r="MLK120" s="63"/>
      <c r="MLL120" s="63"/>
      <c r="MLM120" s="63"/>
      <c r="MLN120" s="63"/>
      <c r="MLO120" s="63"/>
      <c r="MLP120" s="63"/>
      <c r="MLQ120" s="63"/>
      <c r="MLR120" s="63"/>
      <c r="MLS120" s="63"/>
      <c r="MLT120" s="63"/>
      <c r="MLU120" s="63"/>
      <c r="MLV120" s="63"/>
      <c r="MLW120" s="63"/>
      <c r="MLX120" s="63"/>
      <c r="MLY120" s="63"/>
      <c r="MLZ120" s="63"/>
      <c r="MMA120" s="63"/>
      <c r="MMB120" s="63"/>
      <c r="MMC120" s="63"/>
      <c r="MMD120" s="63"/>
      <c r="MME120" s="63"/>
      <c r="MMF120" s="63"/>
      <c r="MMG120" s="63"/>
      <c r="MMH120" s="63"/>
      <c r="MMI120" s="63"/>
      <c r="MMJ120" s="63"/>
      <c r="MMK120" s="63"/>
      <c r="MML120" s="63"/>
      <c r="MMM120" s="63"/>
      <c r="MMN120" s="63"/>
      <c r="MMO120" s="63"/>
      <c r="MMP120" s="63"/>
      <c r="MMQ120" s="63"/>
      <c r="MMR120" s="63"/>
      <c r="MMS120" s="63"/>
      <c r="MMT120" s="63"/>
      <c r="MMU120" s="63"/>
      <c r="MMV120" s="63"/>
      <c r="MMW120" s="63"/>
      <c r="MMX120" s="63"/>
      <c r="MMY120" s="63"/>
      <c r="MMZ120" s="63"/>
      <c r="MNA120" s="63"/>
      <c r="MNB120" s="63"/>
      <c r="MNC120" s="63"/>
      <c r="MND120" s="63"/>
      <c r="MNE120" s="63"/>
      <c r="MNF120" s="63"/>
      <c r="MNG120" s="63"/>
      <c r="MNH120" s="63"/>
      <c r="MNI120" s="63"/>
      <c r="MNJ120" s="63"/>
      <c r="MNK120" s="63"/>
      <c r="MNL120" s="63"/>
      <c r="MNM120" s="63"/>
      <c r="MNN120" s="63"/>
      <c r="MNO120" s="63"/>
      <c r="MNP120" s="63"/>
      <c r="MNQ120" s="63"/>
      <c r="MNR120" s="63"/>
      <c r="MNS120" s="63"/>
      <c r="MNT120" s="63"/>
      <c r="MNU120" s="63"/>
      <c r="MNV120" s="63"/>
      <c r="MNW120" s="63"/>
      <c r="MNX120" s="63"/>
      <c r="MNY120" s="63"/>
      <c r="MNZ120" s="63"/>
      <c r="MOA120" s="63"/>
      <c r="MOB120" s="63"/>
      <c r="MOC120" s="63"/>
      <c r="MOD120" s="63"/>
      <c r="MOE120" s="63"/>
      <c r="MOF120" s="63"/>
      <c r="MOG120" s="63"/>
      <c r="MOH120" s="63"/>
      <c r="MOI120" s="63"/>
      <c r="MOJ120" s="63"/>
      <c r="MOK120" s="63"/>
      <c r="MOL120" s="63"/>
      <c r="MOM120" s="63"/>
      <c r="MON120" s="63"/>
      <c r="MOO120" s="63"/>
      <c r="MOP120" s="63"/>
      <c r="MOQ120" s="63"/>
      <c r="MOR120" s="63"/>
      <c r="MOS120" s="63"/>
      <c r="MOT120" s="63"/>
      <c r="MOU120" s="63"/>
      <c r="MOV120" s="63"/>
      <c r="MOW120" s="63"/>
      <c r="MOX120" s="63"/>
      <c r="MOY120" s="63"/>
      <c r="MOZ120" s="63"/>
      <c r="MPA120" s="63"/>
      <c r="MPB120" s="63"/>
      <c r="MPC120" s="63"/>
      <c r="MPD120" s="63"/>
      <c r="MPE120" s="63"/>
      <c r="MPF120" s="63"/>
      <c r="MPG120" s="63"/>
      <c r="MPH120" s="63"/>
      <c r="MPI120" s="63"/>
      <c r="MPJ120" s="63"/>
      <c r="MPK120" s="63"/>
      <c r="MPL120" s="63"/>
      <c r="MPM120" s="63"/>
      <c r="MPN120" s="63"/>
      <c r="MPO120" s="63"/>
      <c r="MPP120" s="63"/>
      <c r="MPQ120" s="63"/>
      <c r="MPR120" s="63"/>
      <c r="MPS120" s="63"/>
      <c r="MPT120" s="63"/>
      <c r="MPU120" s="63"/>
      <c r="MPV120" s="63"/>
      <c r="MPW120" s="63"/>
      <c r="MPX120" s="63"/>
      <c r="MPY120" s="63"/>
      <c r="MPZ120" s="63"/>
      <c r="MQA120" s="63"/>
      <c r="MQB120" s="63"/>
      <c r="MQC120" s="63"/>
      <c r="MQD120" s="63"/>
      <c r="MQE120" s="63"/>
      <c r="MQF120" s="63"/>
      <c r="MQG120" s="63"/>
      <c r="MQH120" s="63"/>
      <c r="MQI120" s="63"/>
      <c r="MQJ120" s="63"/>
      <c r="MQK120" s="63"/>
      <c r="MQL120" s="63"/>
      <c r="MQM120" s="63"/>
      <c r="MQN120" s="63"/>
      <c r="MQO120" s="63"/>
      <c r="MQP120" s="63"/>
      <c r="MQQ120" s="63"/>
      <c r="MQR120" s="63"/>
      <c r="MQS120" s="63"/>
      <c r="MQT120" s="63"/>
      <c r="MQU120" s="63"/>
      <c r="MQV120" s="63"/>
      <c r="MQW120" s="63"/>
      <c r="MQX120" s="63"/>
      <c r="MQY120" s="63"/>
      <c r="MQZ120" s="63"/>
      <c r="MRA120" s="63"/>
      <c r="MRB120" s="63"/>
      <c r="MRC120" s="63"/>
      <c r="MRD120" s="63"/>
      <c r="MRE120" s="63"/>
      <c r="MRF120" s="63"/>
      <c r="MRG120" s="63"/>
      <c r="MRH120" s="63"/>
      <c r="MRI120" s="63"/>
      <c r="MRJ120" s="63"/>
      <c r="MRK120" s="63"/>
      <c r="MRL120" s="63"/>
      <c r="MRM120" s="63"/>
      <c r="MRN120" s="63"/>
      <c r="MRO120" s="63"/>
      <c r="MRP120" s="63"/>
      <c r="MRQ120" s="63"/>
      <c r="MRR120" s="63"/>
      <c r="MRS120" s="63"/>
      <c r="MRT120" s="63"/>
      <c r="MRU120" s="63"/>
      <c r="MRV120" s="63"/>
      <c r="MRW120" s="63"/>
      <c r="MRX120" s="63"/>
      <c r="MRY120" s="63"/>
      <c r="MRZ120" s="63"/>
      <c r="MSA120" s="63"/>
      <c r="MSB120" s="63"/>
      <c r="MSC120" s="63"/>
      <c r="MSD120" s="63"/>
      <c r="MSE120" s="63"/>
      <c r="MSF120" s="63"/>
      <c r="MSG120" s="63"/>
      <c r="MSH120" s="63"/>
      <c r="MSI120" s="63"/>
      <c r="MSJ120" s="63"/>
      <c r="MSK120" s="63"/>
      <c r="MSL120" s="63"/>
      <c r="MSM120" s="63"/>
      <c r="MSN120" s="63"/>
      <c r="MSO120" s="63"/>
      <c r="MSP120" s="63"/>
      <c r="MSQ120" s="63"/>
      <c r="MSR120" s="63"/>
      <c r="MSS120" s="63"/>
      <c r="MST120" s="63"/>
      <c r="MSU120" s="63"/>
      <c r="MSV120" s="63"/>
      <c r="MSW120" s="63"/>
      <c r="MSX120" s="63"/>
      <c r="MSY120" s="63"/>
      <c r="MSZ120" s="63"/>
      <c r="MTA120" s="63"/>
      <c r="MTB120" s="63"/>
      <c r="MTC120" s="63"/>
      <c r="MTD120" s="63"/>
      <c r="MTE120" s="63"/>
      <c r="MTF120" s="63"/>
      <c r="MTG120" s="63"/>
      <c r="MTH120" s="63"/>
      <c r="MTI120" s="63"/>
      <c r="MTJ120" s="63"/>
      <c r="MTK120" s="63"/>
      <c r="MTL120" s="63"/>
      <c r="MTM120" s="63"/>
      <c r="MTN120" s="63"/>
      <c r="MTO120" s="63"/>
      <c r="MTP120" s="63"/>
      <c r="MTQ120" s="63"/>
      <c r="MTR120" s="63"/>
      <c r="MTS120" s="63"/>
      <c r="MTT120" s="63"/>
      <c r="MTU120" s="63"/>
      <c r="MTV120" s="63"/>
      <c r="MTW120" s="63"/>
      <c r="MTX120" s="63"/>
      <c r="MTY120" s="63"/>
      <c r="MTZ120" s="63"/>
      <c r="MUA120" s="63"/>
      <c r="MUB120" s="63"/>
      <c r="MUC120" s="63"/>
      <c r="MUD120" s="63"/>
      <c r="MUE120" s="63"/>
      <c r="MUF120" s="63"/>
      <c r="MUG120" s="63"/>
      <c r="MUH120" s="63"/>
      <c r="MUI120" s="63"/>
      <c r="MUJ120" s="63"/>
      <c r="MUK120" s="63"/>
      <c r="MUL120" s="63"/>
      <c r="MUM120" s="63"/>
      <c r="MUN120" s="63"/>
      <c r="MUO120" s="63"/>
      <c r="MUP120" s="63"/>
      <c r="MUQ120" s="63"/>
      <c r="MUR120" s="63"/>
      <c r="MUS120" s="63"/>
      <c r="MUT120" s="63"/>
      <c r="MUU120" s="63"/>
      <c r="MUV120" s="63"/>
      <c r="MUW120" s="63"/>
      <c r="MUX120" s="63"/>
      <c r="MUY120" s="63"/>
      <c r="MUZ120" s="63"/>
      <c r="MVA120" s="63"/>
      <c r="MVB120" s="63"/>
      <c r="MVC120" s="63"/>
      <c r="MVD120" s="63"/>
      <c r="MVE120" s="63"/>
      <c r="MVF120" s="63"/>
      <c r="MVG120" s="63"/>
      <c r="MVH120" s="63"/>
      <c r="MVI120" s="63"/>
      <c r="MVJ120" s="63"/>
      <c r="MVK120" s="63"/>
      <c r="MVL120" s="63"/>
      <c r="MVM120" s="63"/>
      <c r="MVN120" s="63"/>
      <c r="MVO120" s="63"/>
      <c r="MVP120" s="63"/>
      <c r="MVQ120" s="63"/>
      <c r="MVR120" s="63"/>
      <c r="MVS120" s="63"/>
      <c r="MVT120" s="63"/>
      <c r="MVU120" s="63"/>
      <c r="MVV120" s="63"/>
      <c r="MVW120" s="63"/>
      <c r="MVX120" s="63"/>
      <c r="MVY120" s="63"/>
      <c r="MVZ120" s="63"/>
      <c r="MWA120" s="63"/>
      <c r="MWB120" s="63"/>
      <c r="MWC120" s="63"/>
      <c r="MWD120" s="63"/>
      <c r="MWE120" s="63"/>
      <c r="MWF120" s="63"/>
      <c r="MWG120" s="63"/>
      <c r="MWH120" s="63"/>
      <c r="MWI120" s="63"/>
      <c r="MWJ120" s="63"/>
      <c r="MWK120" s="63"/>
      <c r="MWL120" s="63"/>
      <c r="MWM120" s="63"/>
      <c r="MWN120" s="63"/>
      <c r="MWO120" s="63"/>
      <c r="MWP120" s="63"/>
      <c r="MWQ120" s="63"/>
      <c r="MWR120" s="63"/>
      <c r="MWS120" s="63"/>
      <c r="MWT120" s="63"/>
      <c r="MWU120" s="63"/>
      <c r="MWV120" s="63"/>
      <c r="MWW120" s="63"/>
      <c r="MWX120" s="63"/>
      <c r="MWY120" s="63"/>
      <c r="MWZ120" s="63"/>
      <c r="MXA120" s="63"/>
      <c r="MXB120" s="63"/>
      <c r="MXC120" s="63"/>
      <c r="MXD120" s="63"/>
      <c r="MXE120" s="63"/>
      <c r="MXF120" s="63"/>
      <c r="MXG120" s="63"/>
      <c r="MXH120" s="63"/>
      <c r="MXI120" s="63"/>
      <c r="MXJ120" s="63"/>
      <c r="MXK120" s="63"/>
      <c r="MXL120" s="63"/>
      <c r="MXM120" s="63"/>
      <c r="MXN120" s="63"/>
      <c r="MXO120" s="63"/>
      <c r="MXP120" s="63"/>
      <c r="MXQ120" s="63"/>
      <c r="MXR120" s="63"/>
      <c r="MXS120" s="63"/>
      <c r="MXT120" s="63"/>
      <c r="MXU120" s="63"/>
      <c r="MXV120" s="63"/>
      <c r="MXW120" s="63"/>
      <c r="MXX120" s="63"/>
      <c r="MXY120" s="63"/>
      <c r="MXZ120" s="63"/>
      <c r="MYA120" s="63"/>
      <c r="MYB120" s="63"/>
      <c r="MYC120" s="63"/>
      <c r="MYD120" s="63"/>
      <c r="MYE120" s="63"/>
      <c r="MYF120" s="63"/>
      <c r="MYG120" s="63"/>
      <c r="MYH120" s="63"/>
      <c r="MYI120" s="63"/>
      <c r="MYJ120" s="63"/>
      <c r="MYK120" s="63"/>
      <c r="MYL120" s="63"/>
      <c r="MYM120" s="63"/>
      <c r="MYN120" s="63"/>
      <c r="MYO120" s="63"/>
      <c r="MYP120" s="63"/>
      <c r="MYQ120" s="63"/>
      <c r="MYR120" s="63"/>
      <c r="MYS120" s="63"/>
      <c r="MYT120" s="63"/>
      <c r="MYU120" s="63"/>
      <c r="MYV120" s="63"/>
      <c r="MYW120" s="63"/>
      <c r="MYX120" s="63"/>
      <c r="MYY120" s="63"/>
      <c r="MYZ120" s="63"/>
      <c r="MZA120" s="63"/>
      <c r="MZB120" s="63"/>
      <c r="MZC120" s="63"/>
      <c r="MZD120" s="63"/>
      <c r="MZE120" s="63"/>
      <c r="MZF120" s="63"/>
      <c r="MZG120" s="63"/>
      <c r="MZH120" s="63"/>
      <c r="MZI120" s="63"/>
      <c r="MZJ120" s="63"/>
      <c r="MZK120" s="63"/>
      <c r="MZL120" s="63"/>
      <c r="MZM120" s="63"/>
      <c r="MZN120" s="63"/>
      <c r="MZO120" s="63"/>
      <c r="MZP120" s="63"/>
      <c r="MZQ120" s="63"/>
      <c r="MZR120" s="63"/>
      <c r="MZS120" s="63"/>
      <c r="MZT120" s="63"/>
      <c r="MZU120" s="63"/>
      <c r="MZV120" s="63"/>
      <c r="MZW120" s="63"/>
      <c r="MZX120" s="63"/>
      <c r="MZY120" s="63"/>
      <c r="MZZ120" s="63"/>
      <c r="NAA120" s="63"/>
      <c r="NAB120" s="63"/>
      <c r="NAC120" s="63"/>
      <c r="NAD120" s="63"/>
      <c r="NAE120" s="63"/>
      <c r="NAF120" s="63"/>
      <c r="NAG120" s="63"/>
      <c r="NAH120" s="63"/>
      <c r="NAI120" s="63"/>
      <c r="NAJ120" s="63"/>
      <c r="NAK120" s="63"/>
      <c r="NAL120" s="63"/>
      <c r="NAM120" s="63"/>
      <c r="NAN120" s="63"/>
      <c r="NAO120" s="63"/>
      <c r="NAP120" s="63"/>
      <c r="NAQ120" s="63"/>
      <c r="NAR120" s="63"/>
      <c r="NAS120" s="63"/>
      <c r="NAT120" s="63"/>
      <c r="NAU120" s="63"/>
      <c r="NAV120" s="63"/>
      <c r="NAW120" s="63"/>
      <c r="NAX120" s="63"/>
      <c r="NAY120" s="63"/>
      <c r="NAZ120" s="63"/>
      <c r="NBA120" s="63"/>
      <c r="NBB120" s="63"/>
      <c r="NBC120" s="63"/>
      <c r="NBD120" s="63"/>
      <c r="NBE120" s="63"/>
      <c r="NBF120" s="63"/>
      <c r="NBG120" s="63"/>
      <c r="NBH120" s="63"/>
      <c r="NBI120" s="63"/>
      <c r="NBJ120" s="63"/>
      <c r="NBK120" s="63"/>
      <c r="NBL120" s="63"/>
      <c r="NBM120" s="63"/>
      <c r="NBN120" s="63"/>
      <c r="NBO120" s="63"/>
      <c r="NBP120" s="63"/>
      <c r="NBQ120" s="63"/>
      <c r="NBR120" s="63"/>
      <c r="NBS120" s="63"/>
      <c r="NBT120" s="63"/>
      <c r="NBU120" s="63"/>
      <c r="NBV120" s="63"/>
      <c r="NBW120" s="63"/>
      <c r="NBX120" s="63"/>
      <c r="NBY120" s="63"/>
      <c r="NBZ120" s="63"/>
      <c r="NCA120" s="63"/>
      <c r="NCB120" s="63"/>
      <c r="NCC120" s="63"/>
      <c r="NCD120" s="63"/>
      <c r="NCE120" s="63"/>
      <c r="NCF120" s="63"/>
      <c r="NCG120" s="63"/>
      <c r="NCH120" s="63"/>
      <c r="NCI120" s="63"/>
      <c r="NCJ120" s="63"/>
      <c r="NCK120" s="63"/>
      <c r="NCL120" s="63"/>
      <c r="NCM120" s="63"/>
      <c r="NCN120" s="63"/>
      <c r="NCO120" s="63"/>
      <c r="NCP120" s="63"/>
      <c r="NCQ120" s="63"/>
      <c r="NCR120" s="63"/>
      <c r="NCS120" s="63"/>
      <c r="NCT120" s="63"/>
      <c r="NCU120" s="63"/>
      <c r="NCV120" s="63"/>
      <c r="NCW120" s="63"/>
      <c r="NCX120" s="63"/>
      <c r="NCY120" s="63"/>
      <c r="NCZ120" s="63"/>
      <c r="NDA120" s="63"/>
      <c r="NDB120" s="63"/>
      <c r="NDC120" s="63"/>
      <c r="NDD120" s="63"/>
      <c r="NDE120" s="63"/>
      <c r="NDF120" s="63"/>
      <c r="NDG120" s="63"/>
      <c r="NDH120" s="63"/>
      <c r="NDI120" s="63"/>
      <c r="NDJ120" s="63"/>
      <c r="NDK120" s="63"/>
      <c r="NDL120" s="63"/>
      <c r="NDM120" s="63"/>
      <c r="NDN120" s="63"/>
      <c r="NDO120" s="63"/>
      <c r="NDP120" s="63"/>
      <c r="NDQ120" s="63"/>
      <c r="NDR120" s="63"/>
      <c r="NDS120" s="63"/>
      <c r="NDT120" s="63"/>
      <c r="NDU120" s="63"/>
      <c r="NDV120" s="63"/>
      <c r="NDW120" s="63"/>
      <c r="NDX120" s="63"/>
      <c r="NDY120" s="63"/>
      <c r="NDZ120" s="63"/>
      <c r="NEA120" s="63"/>
      <c r="NEB120" s="63"/>
      <c r="NEC120" s="63"/>
      <c r="NED120" s="63"/>
      <c r="NEE120" s="63"/>
      <c r="NEF120" s="63"/>
      <c r="NEG120" s="63"/>
      <c r="NEH120" s="63"/>
      <c r="NEI120" s="63"/>
      <c r="NEJ120" s="63"/>
      <c r="NEK120" s="63"/>
      <c r="NEL120" s="63"/>
      <c r="NEM120" s="63"/>
      <c r="NEN120" s="63"/>
      <c r="NEO120" s="63"/>
      <c r="NEP120" s="63"/>
      <c r="NEQ120" s="63"/>
      <c r="NER120" s="63"/>
      <c r="NES120" s="63"/>
      <c r="NET120" s="63"/>
      <c r="NEU120" s="63"/>
      <c r="NEV120" s="63"/>
      <c r="NEW120" s="63"/>
      <c r="NEX120" s="63"/>
      <c r="NEY120" s="63"/>
      <c r="NEZ120" s="63"/>
      <c r="NFA120" s="63"/>
      <c r="NFB120" s="63"/>
      <c r="NFC120" s="63"/>
      <c r="NFD120" s="63"/>
      <c r="NFE120" s="63"/>
      <c r="NFF120" s="63"/>
      <c r="NFG120" s="63"/>
      <c r="NFH120" s="63"/>
      <c r="NFI120" s="63"/>
      <c r="NFJ120" s="63"/>
      <c r="NFK120" s="63"/>
      <c r="NFL120" s="63"/>
      <c r="NFM120" s="63"/>
      <c r="NFN120" s="63"/>
      <c r="NFO120" s="63"/>
      <c r="NFP120" s="63"/>
      <c r="NFQ120" s="63"/>
      <c r="NFR120" s="63"/>
      <c r="NFS120" s="63"/>
      <c r="NFT120" s="63"/>
      <c r="NFU120" s="63"/>
      <c r="NFV120" s="63"/>
      <c r="NFW120" s="63"/>
      <c r="NFX120" s="63"/>
      <c r="NFY120" s="63"/>
      <c r="NFZ120" s="63"/>
      <c r="NGA120" s="63"/>
      <c r="NGB120" s="63"/>
      <c r="NGC120" s="63"/>
      <c r="NGD120" s="63"/>
      <c r="NGE120" s="63"/>
      <c r="NGF120" s="63"/>
      <c r="NGG120" s="63"/>
      <c r="NGH120" s="63"/>
      <c r="NGI120" s="63"/>
      <c r="NGJ120" s="63"/>
      <c r="NGK120" s="63"/>
      <c r="NGL120" s="63"/>
      <c r="NGM120" s="63"/>
      <c r="NGN120" s="63"/>
      <c r="NGO120" s="63"/>
      <c r="NGP120" s="63"/>
      <c r="NGQ120" s="63"/>
      <c r="NGR120" s="63"/>
      <c r="NGS120" s="63"/>
      <c r="NGT120" s="63"/>
      <c r="NGU120" s="63"/>
      <c r="NGV120" s="63"/>
      <c r="NGW120" s="63"/>
      <c r="NGX120" s="63"/>
      <c r="NGY120" s="63"/>
      <c r="NGZ120" s="63"/>
      <c r="NHA120" s="63"/>
      <c r="NHB120" s="63"/>
      <c r="NHC120" s="63"/>
      <c r="NHD120" s="63"/>
      <c r="NHE120" s="63"/>
      <c r="NHF120" s="63"/>
      <c r="NHG120" s="63"/>
      <c r="NHH120" s="63"/>
      <c r="NHI120" s="63"/>
      <c r="NHJ120" s="63"/>
      <c r="NHK120" s="63"/>
      <c r="NHL120" s="63"/>
      <c r="NHM120" s="63"/>
      <c r="NHN120" s="63"/>
      <c r="NHO120" s="63"/>
      <c r="NHP120" s="63"/>
      <c r="NHQ120" s="63"/>
      <c r="NHR120" s="63"/>
      <c r="NHS120" s="63"/>
      <c r="NHT120" s="63"/>
      <c r="NHU120" s="63"/>
      <c r="NHV120" s="63"/>
      <c r="NHW120" s="63"/>
      <c r="NHX120" s="63"/>
      <c r="NHY120" s="63"/>
      <c r="NHZ120" s="63"/>
      <c r="NIA120" s="63"/>
      <c r="NIB120" s="63"/>
      <c r="NIC120" s="63"/>
      <c r="NID120" s="63"/>
      <c r="NIE120" s="63"/>
      <c r="NIF120" s="63"/>
      <c r="NIG120" s="63"/>
      <c r="NIH120" s="63"/>
      <c r="NII120" s="63"/>
      <c r="NIJ120" s="63"/>
      <c r="NIK120" s="63"/>
      <c r="NIL120" s="63"/>
      <c r="NIM120" s="63"/>
      <c r="NIN120" s="63"/>
      <c r="NIO120" s="63"/>
      <c r="NIP120" s="63"/>
      <c r="NIQ120" s="63"/>
      <c r="NIR120" s="63"/>
      <c r="NIS120" s="63"/>
      <c r="NIT120" s="63"/>
      <c r="NIU120" s="63"/>
      <c r="NIV120" s="63"/>
      <c r="NIW120" s="63"/>
      <c r="NIX120" s="63"/>
      <c r="NIY120" s="63"/>
      <c r="NIZ120" s="63"/>
      <c r="NJA120" s="63"/>
      <c r="NJB120" s="63"/>
      <c r="NJC120" s="63"/>
      <c r="NJD120" s="63"/>
      <c r="NJE120" s="63"/>
      <c r="NJF120" s="63"/>
      <c r="NJG120" s="63"/>
      <c r="NJH120" s="63"/>
      <c r="NJI120" s="63"/>
      <c r="NJJ120" s="63"/>
      <c r="NJK120" s="63"/>
      <c r="NJL120" s="63"/>
      <c r="NJM120" s="63"/>
      <c r="NJN120" s="63"/>
      <c r="NJO120" s="63"/>
      <c r="NJP120" s="63"/>
      <c r="NJQ120" s="63"/>
      <c r="NJR120" s="63"/>
      <c r="NJS120" s="63"/>
      <c r="NJT120" s="63"/>
      <c r="NJU120" s="63"/>
      <c r="NJV120" s="63"/>
      <c r="NJW120" s="63"/>
      <c r="NJX120" s="63"/>
      <c r="NJY120" s="63"/>
      <c r="NJZ120" s="63"/>
      <c r="NKA120" s="63"/>
      <c r="NKB120" s="63"/>
      <c r="NKC120" s="63"/>
      <c r="NKD120" s="63"/>
      <c r="NKE120" s="63"/>
      <c r="NKF120" s="63"/>
      <c r="NKG120" s="63"/>
      <c r="NKH120" s="63"/>
      <c r="NKI120" s="63"/>
      <c r="NKJ120" s="63"/>
      <c r="NKK120" s="63"/>
      <c r="NKL120" s="63"/>
      <c r="NKM120" s="63"/>
      <c r="NKN120" s="63"/>
      <c r="NKO120" s="63"/>
      <c r="NKP120" s="63"/>
      <c r="NKQ120" s="63"/>
      <c r="NKR120" s="63"/>
      <c r="NKS120" s="63"/>
      <c r="NKT120" s="63"/>
      <c r="NKU120" s="63"/>
      <c r="NKV120" s="63"/>
      <c r="NKW120" s="63"/>
      <c r="NKX120" s="63"/>
      <c r="NKY120" s="63"/>
      <c r="NKZ120" s="63"/>
      <c r="NLA120" s="63"/>
      <c r="NLB120" s="63"/>
      <c r="NLC120" s="63"/>
      <c r="NLD120" s="63"/>
      <c r="NLE120" s="63"/>
      <c r="NLF120" s="63"/>
      <c r="NLG120" s="63"/>
      <c r="NLH120" s="63"/>
      <c r="NLI120" s="63"/>
      <c r="NLJ120" s="63"/>
      <c r="NLK120" s="63"/>
      <c r="NLL120" s="63"/>
      <c r="NLM120" s="63"/>
      <c r="NLN120" s="63"/>
      <c r="NLO120" s="63"/>
      <c r="NLP120" s="63"/>
      <c r="NLQ120" s="63"/>
      <c r="NLR120" s="63"/>
      <c r="NLS120" s="63"/>
      <c r="NLT120" s="63"/>
      <c r="NLU120" s="63"/>
      <c r="NLV120" s="63"/>
      <c r="NLW120" s="63"/>
      <c r="NLX120" s="63"/>
      <c r="NLY120" s="63"/>
      <c r="NLZ120" s="63"/>
      <c r="NMA120" s="63"/>
      <c r="NMB120" s="63"/>
      <c r="NMC120" s="63"/>
      <c r="NMD120" s="63"/>
      <c r="NME120" s="63"/>
      <c r="NMF120" s="63"/>
      <c r="NMG120" s="63"/>
      <c r="NMH120" s="63"/>
      <c r="NMI120" s="63"/>
      <c r="NMJ120" s="63"/>
      <c r="NMK120" s="63"/>
      <c r="NML120" s="63"/>
      <c r="NMM120" s="63"/>
      <c r="NMN120" s="63"/>
      <c r="NMO120" s="63"/>
      <c r="NMP120" s="63"/>
      <c r="NMQ120" s="63"/>
      <c r="NMR120" s="63"/>
      <c r="NMS120" s="63"/>
      <c r="NMT120" s="63"/>
      <c r="NMU120" s="63"/>
      <c r="NMV120" s="63"/>
      <c r="NMW120" s="63"/>
      <c r="NMX120" s="63"/>
      <c r="NMY120" s="63"/>
      <c r="NMZ120" s="63"/>
      <c r="NNA120" s="63"/>
      <c r="NNB120" s="63"/>
      <c r="NNC120" s="63"/>
      <c r="NND120" s="63"/>
      <c r="NNE120" s="63"/>
      <c r="NNF120" s="63"/>
      <c r="NNG120" s="63"/>
      <c r="NNH120" s="63"/>
      <c r="NNI120" s="63"/>
      <c r="NNJ120" s="63"/>
      <c r="NNK120" s="63"/>
      <c r="NNL120" s="63"/>
      <c r="NNM120" s="63"/>
      <c r="NNN120" s="63"/>
      <c r="NNO120" s="63"/>
      <c r="NNP120" s="63"/>
      <c r="NNQ120" s="63"/>
      <c r="NNR120" s="63"/>
      <c r="NNS120" s="63"/>
      <c r="NNT120" s="63"/>
      <c r="NNU120" s="63"/>
      <c r="NNV120" s="63"/>
      <c r="NNW120" s="63"/>
      <c r="NNX120" s="63"/>
      <c r="NNY120" s="63"/>
      <c r="NNZ120" s="63"/>
      <c r="NOA120" s="63"/>
      <c r="NOB120" s="63"/>
      <c r="NOC120" s="63"/>
      <c r="NOD120" s="63"/>
      <c r="NOE120" s="63"/>
      <c r="NOF120" s="63"/>
      <c r="NOG120" s="63"/>
      <c r="NOH120" s="63"/>
      <c r="NOI120" s="63"/>
      <c r="NOJ120" s="63"/>
      <c r="NOK120" s="63"/>
      <c r="NOL120" s="63"/>
      <c r="NOM120" s="63"/>
      <c r="NON120" s="63"/>
      <c r="NOO120" s="63"/>
      <c r="NOP120" s="63"/>
      <c r="NOQ120" s="63"/>
      <c r="NOR120" s="63"/>
      <c r="NOS120" s="63"/>
      <c r="NOT120" s="63"/>
      <c r="NOU120" s="63"/>
      <c r="NOV120" s="63"/>
      <c r="NOW120" s="63"/>
      <c r="NOX120" s="63"/>
      <c r="NOY120" s="63"/>
      <c r="NOZ120" s="63"/>
      <c r="NPA120" s="63"/>
      <c r="NPB120" s="63"/>
      <c r="NPC120" s="63"/>
      <c r="NPD120" s="63"/>
      <c r="NPE120" s="63"/>
      <c r="NPF120" s="63"/>
      <c r="NPG120" s="63"/>
      <c r="NPH120" s="63"/>
      <c r="NPI120" s="63"/>
      <c r="NPJ120" s="63"/>
      <c r="NPK120" s="63"/>
      <c r="NPL120" s="63"/>
      <c r="NPM120" s="63"/>
      <c r="NPN120" s="63"/>
      <c r="NPO120" s="63"/>
      <c r="NPP120" s="63"/>
      <c r="NPQ120" s="63"/>
      <c r="NPR120" s="63"/>
      <c r="NPS120" s="63"/>
      <c r="NPT120" s="63"/>
      <c r="NPU120" s="63"/>
      <c r="NPV120" s="63"/>
      <c r="NPW120" s="63"/>
      <c r="NPX120" s="63"/>
      <c r="NPY120" s="63"/>
      <c r="NPZ120" s="63"/>
      <c r="NQA120" s="63"/>
      <c r="NQB120" s="63"/>
      <c r="NQC120" s="63"/>
      <c r="NQD120" s="63"/>
      <c r="NQE120" s="63"/>
      <c r="NQF120" s="63"/>
      <c r="NQG120" s="63"/>
      <c r="NQH120" s="63"/>
      <c r="NQI120" s="63"/>
      <c r="NQJ120" s="63"/>
      <c r="NQK120" s="63"/>
      <c r="NQL120" s="63"/>
      <c r="NQM120" s="63"/>
      <c r="NQN120" s="63"/>
      <c r="NQO120" s="63"/>
      <c r="NQP120" s="63"/>
      <c r="NQQ120" s="63"/>
      <c r="NQR120" s="63"/>
      <c r="NQS120" s="63"/>
      <c r="NQT120" s="63"/>
      <c r="NQU120" s="63"/>
      <c r="NQV120" s="63"/>
      <c r="NQW120" s="63"/>
      <c r="NQX120" s="63"/>
      <c r="NQY120" s="63"/>
      <c r="NQZ120" s="63"/>
      <c r="NRA120" s="63"/>
      <c r="NRB120" s="63"/>
      <c r="NRC120" s="63"/>
      <c r="NRD120" s="63"/>
      <c r="NRE120" s="63"/>
      <c r="NRF120" s="63"/>
      <c r="NRG120" s="63"/>
      <c r="NRH120" s="63"/>
      <c r="NRI120" s="63"/>
      <c r="NRJ120" s="63"/>
      <c r="NRK120" s="63"/>
      <c r="NRL120" s="63"/>
      <c r="NRM120" s="63"/>
      <c r="NRN120" s="63"/>
      <c r="NRO120" s="63"/>
      <c r="NRP120" s="63"/>
      <c r="NRQ120" s="63"/>
      <c r="NRR120" s="63"/>
      <c r="NRS120" s="63"/>
      <c r="NRT120" s="63"/>
      <c r="NRU120" s="63"/>
      <c r="NRV120" s="63"/>
      <c r="NRW120" s="63"/>
      <c r="NRX120" s="63"/>
      <c r="NRY120" s="63"/>
      <c r="NRZ120" s="63"/>
      <c r="NSA120" s="63"/>
      <c r="NSB120" s="63"/>
      <c r="NSC120" s="63"/>
      <c r="NSD120" s="63"/>
      <c r="NSE120" s="63"/>
      <c r="NSF120" s="63"/>
      <c r="NSG120" s="63"/>
      <c r="NSH120" s="63"/>
      <c r="NSI120" s="63"/>
      <c r="NSJ120" s="63"/>
      <c r="NSK120" s="63"/>
      <c r="NSL120" s="63"/>
      <c r="NSM120" s="63"/>
      <c r="NSN120" s="63"/>
      <c r="NSO120" s="63"/>
      <c r="NSP120" s="63"/>
      <c r="NSQ120" s="63"/>
      <c r="NSR120" s="63"/>
      <c r="NSS120" s="63"/>
      <c r="NST120" s="63"/>
      <c r="NSU120" s="63"/>
      <c r="NSV120" s="63"/>
      <c r="NSW120" s="63"/>
      <c r="NSX120" s="63"/>
      <c r="NSY120" s="63"/>
      <c r="NSZ120" s="63"/>
      <c r="NTA120" s="63"/>
      <c r="NTB120" s="63"/>
      <c r="NTC120" s="63"/>
      <c r="NTD120" s="63"/>
      <c r="NTE120" s="63"/>
      <c r="NTF120" s="63"/>
      <c r="NTG120" s="63"/>
      <c r="NTH120" s="63"/>
      <c r="NTI120" s="63"/>
      <c r="NTJ120" s="63"/>
      <c r="NTK120" s="63"/>
      <c r="NTL120" s="63"/>
      <c r="NTM120" s="63"/>
      <c r="NTN120" s="63"/>
      <c r="NTO120" s="63"/>
      <c r="NTP120" s="63"/>
      <c r="NTQ120" s="63"/>
      <c r="NTR120" s="63"/>
      <c r="NTS120" s="63"/>
      <c r="NTT120" s="63"/>
      <c r="NTU120" s="63"/>
      <c r="NTV120" s="63"/>
      <c r="NTW120" s="63"/>
      <c r="NTX120" s="63"/>
      <c r="NTY120" s="63"/>
      <c r="NTZ120" s="63"/>
      <c r="NUA120" s="63"/>
      <c r="NUB120" s="63"/>
      <c r="NUC120" s="63"/>
      <c r="NUD120" s="63"/>
      <c r="NUE120" s="63"/>
      <c r="NUF120" s="63"/>
      <c r="NUG120" s="63"/>
      <c r="NUH120" s="63"/>
      <c r="NUI120" s="63"/>
      <c r="NUJ120" s="63"/>
      <c r="NUK120" s="63"/>
      <c r="NUL120" s="63"/>
      <c r="NUM120" s="63"/>
      <c r="NUN120" s="63"/>
      <c r="NUO120" s="63"/>
      <c r="NUP120" s="63"/>
      <c r="NUQ120" s="63"/>
      <c r="NUR120" s="63"/>
      <c r="NUS120" s="63"/>
      <c r="NUT120" s="63"/>
      <c r="NUU120" s="63"/>
      <c r="NUV120" s="63"/>
      <c r="NUW120" s="63"/>
      <c r="NUX120" s="63"/>
      <c r="NUY120" s="63"/>
      <c r="NUZ120" s="63"/>
      <c r="NVA120" s="63"/>
      <c r="NVB120" s="63"/>
      <c r="NVC120" s="63"/>
      <c r="NVD120" s="63"/>
      <c r="NVE120" s="63"/>
      <c r="NVF120" s="63"/>
      <c r="NVG120" s="63"/>
      <c r="NVH120" s="63"/>
      <c r="NVI120" s="63"/>
      <c r="NVJ120" s="63"/>
      <c r="NVK120" s="63"/>
      <c r="NVL120" s="63"/>
      <c r="NVM120" s="63"/>
      <c r="NVN120" s="63"/>
      <c r="NVO120" s="63"/>
      <c r="NVP120" s="63"/>
      <c r="NVQ120" s="63"/>
      <c r="NVR120" s="63"/>
      <c r="NVS120" s="63"/>
      <c r="NVT120" s="63"/>
      <c r="NVU120" s="63"/>
      <c r="NVV120" s="63"/>
      <c r="NVW120" s="63"/>
      <c r="NVX120" s="63"/>
      <c r="NVY120" s="63"/>
      <c r="NVZ120" s="63"/>
      <c r="NWA120" s="63"/>
      <c r="NWB120" s="63"/>
      <c r="NWC120" s="63"/>
      <c r="NWD120" s="63"/>
      <c r="NWE120" s="63"/>
      <c r="NWF120" s="63"/>
      <c r="NWG120" s="63"/>
      <c r="NWH120" s="63"/>
      <c r="NWI120" s="63"/>
      <c r="NWJ120" s="63"/>
      <c r="NWK120" s="63"/>
      <c r="NWL120" s="63"/>
      <c r="NWM120" s="63"/>
      <c r="NWN120" s="63"/>
      <c r="NWO120" s="63"/>
      <c r="NWP120" s="63"/>
      <c r="NWQ120" s="63"/>
      <c r="NWR120" s="63"/>
      <c r="NWS120" s="63"/>
      <c r="NWT120" s="63"/>
      <c r="NWU120" s="63"/>
      <c r="NWV120" s="63"/>
      <c r="NWW120" s="63"/>
      <c r="NWX120" s="63"/>
      <c r="NWY120" s="63"/>
      <c r="NWZ120" s="63"/>
      <c r="NXA120" s="63"/>
      <c r="NXB120" s="63"/>
      <c r="NXC120" s="63"/>
      <c r="NXD120" s="63"/>
      <c r="NXE120" s="63"/>
      <c r="NXF120" s="63"/>
      <c r="NXG120" s="63"/>
      <c r="NXH120" s="63"/>
      <c r="NXI120" s="63"/>
      <c r="NXJ120" s="63"/>
      <c r="NXK120" s="63"/>
      <c r="NXL120" s="63"/>
      <c r="NXM120" s="63"/>
      <c r="NXN120" s="63"/>
      <c r="NXO120" s="63"/>
      <c r="NXP120" s="63"/>
      <c r="NXQ120" s="63"/>
      <c r="NXR120" s="63"/>
      <c r="NXS120" s="63"/>
      <c r="NXT120" s="63"/>
      <c r="NXU120" s="63"/>
      <c r="NXV120" s="63"/>
      <c r="NXW120" s="63"/>
      <c r="NXX120" s="63"/>
      <c r="NXY120" s="63"/>
      <c r="NXZ120" s="63"/>
      <c r="NYA120" s="63"/>
      <c r="NYB120" s="63"/>
      <c r="NYC120" s="63"/>
      <c r="NYD120" s="63"/>
      <c r="NYE120" s="63"/>
      <c r="NYF120" s="63"/>
      <c r="NYG120" s="63"/>
      <c r="NYH120" s="63"/>
      <c r="NYI120" s="63"/>
      <c r="NYJ120" s="63"/>
      <c r="NYK120" s="63"/>
      <c r="NYL120" s="63"/>
      <c r="NYM120" s="63"/>
      <c r="NYN120" s="63"/>
      <c r="NYO120" s="63"/>
      <c r="NYP120" s="63"/>
      <c r="NYQ120" s="63"/>
      <c r="NYR120" s="63"/>
      <c r="NYS120" s="63"/>
      <c r="NYT120" s="63"/>
      <c r="NYU120" s="63"/>
      <c r="NYV120" s="63"/>
      <c r="NYW120" s="63"/>
      <c r="NYX120" s="63"/>
      <c r="NYY120" s="63"/>
      <c r="NYZ120" s="63"/>
      <c r="NZA120" s="63"/>
      <c r="NZB120" s="63"/>
      <c r="NZC120" s="63"/>
      <c r="NZD120" s="63"/>
      <c r="NZE120" s="63"/>
      <c r="NZF120" s="63"/>
      <c r="NZG120" s="63"/>
      <c r="NZH120" s="63"/>
      <c r="NZI120" s="63"/>
      <c r="NZJ120" s="63"/>
      <c r="NZK120" s="63"/>
      <c r="NZL120" s="63"/>
      <c r="NZM120" s="63"/>
      <c r="NZN120" s="63"/>
      <c r="NZO120" s="63"/>
      <c r="NZP120" s="63"/>
      <c r="NZQ120" s="63"/>
      <c r="NZR120" s="63"/>
      <c r="NZS120" s="63"/>
      <c r="NZT120" s="63"/>
      <c r="NZU120" s="63"/>
      <c r="NZV120" s="63"/>
      <c r="NZW120" s="63"/>
      <c r="NZX120" s="63"/>
      <c r="NZY120" s="63"/>
      <c r="NZZ120" s="63"/>
      <c r="OAA120" s="63"/>
      <c r="OAB120" s="63"/>
      <c r="OAC120" s="63"/>
      <c r="OAD120" s="63"/>
      <c r="OAE120" s="63"/>
      <c r="OAF120" s="63"/>
      <c r="OAG120" s="63"/>
      <c r="OAH120" s="63"/>
      <c r="OAI120" s="63"/>
      <c r="OAJ120" s="63"/>
      <c r="OAK120" s="63"/>
      <c r="OAL120" s="63"/>
      <c r="OAM120" s="63"/>
      <c r="OAN120" s="63"/>
      <c r="OAO120" s="63"/>
      <c r="OAP120" s="63"/>
      <c r="OAQ120" s="63"/>
      <c r="OAR120" s="63"/>
      <c r="OAS120" s="63"/>
      <c r="OAT120" s="63"/>
      <c r="OAU120" s="63"/>
      <c r="OAV120" s="63"/>
      <c r="OAW120" s="63"/>
      <c r="OAX120" s="63"/>
      <c r="OAY120" s="63"/>
      <c r="OAZ120" s="63"/>
      <c r="OBA120" s="63"/>
      <c r="OBB120" s="63"/>
      <c r="OBC120" s="63"/>
      <c r="OBD120" s="63"/>
      <c r="OBE120" s="63"/>
      <c r="OBF120" s="63"/>
      <c r="OBG120" s="63"/>
      <c r="OBH120" s="63"/>
      <c r="OBI120" s="63"/>
      <c r="OBJ120" s="63"/>
      <c r="OBK120" s="63"/>
      <c r="OBL120" s="63"/>
      <c r="OBM120" s="63"/>
      <c r="OBN120" s="63"/>
      <c r="OBO120" s="63"/>
      <c r="OBP120" s="63"/>
      <c r="OBQ120" s="63"/>
      <c r="OBR120" s="63"/>
      <c r="OBS120" s="63"/>
      <c r="OBT120" s="63"/>
      <c r="OBU120" s="63"/>
      <c r="OBV120" s="63"/>
      <c r="OBW120" s="63"/>
      <c r="OBX120" s="63"/>
      <c r="OBY120" s="63"/>
      <c r="OBZ120" s="63"/>
      <c r="OCA120" s="63"/>
      <c r="OCB120" s="63"/>
      <c r="OCC120" s="63"/>
      <c r="OCD120" s="63"/>
      <c r="OCE120" s="63"/>
      <c r="OCF120" s="63"/>
      <c r="OCG120" s="63"/>
      <c r="OCH120" s="63"/>
      <c r="OCI120" s="63"/>
      <c r="OCJ120" s="63"/>
      <c r="OCK120" s="63"/>
      <c r="OCL120" s="63"/>
      <c r="OCM120" s="63"/>
      <c r="OCN120" s="63"/>
      <c r="OCO120" s="63"/>
      <c r="OCP120" s="63"/>
      <c r="OCQ120" s="63"/>
      <c r="OCR120" s="63"/>
      <c r="OCS120" s="63"/>
      <c r="OCT120" s="63"/>
      <c r="OCU120" s="63"/>
      <c r="OCV120" s="63"/>
      <c r="OCW120" s="63"/>
      <c r="OCX120" s="63"/>
      <c r="OCY120" s="63"/>
      <c r="OCZ120" s="63"/>
      <c r="ODA120" s="63"/>
      <c r="ODB120" s="63"/>
      <c r="ODC120" s="63"/>
      <c r="ODD120" s="63"/>
      <c r="ODE120" s="63"/>
      <c r="ODF120" s="63"/>
      <c r="ODG120" s="63"/>
      <c r="ODH120" s="63"/>
      <c r="ODI120" s="63"/>
      <c r="ODJ120" s="63"/>
      <c r="ODK120" s="63"/>
      <c r="ODL120" s="63"/>
      <c r="ODM120" s="63"/>
      <c r="ODN120" s="63"/>
      <c r="ODO120" s="63"/>
      <c r="ODP120" s="63"/>
      <c r="ODQ120" s="63"/>
      <c r="ODR120" s="63"/>
      <c r="ODS120" s="63"/>
      <c r="ODT120" s="63"/>
      <c r="ODU120" s="63"/>
      <c r="ODV120" s="63"/>
      <c r="ODW120" s="63"/>
      <c r="ODX120" s="63"/>
      <c r="ODY120" s="63"/>
      <c r="ODZ120" s="63"/>
      <c r="OEA120" s="63"/>
      <c r="OEB120" s="63"/>
      <c r="OEC120" s="63"/>
      <c r="OED120" s="63"/>
      <c r="OEE120" s="63"/>
      <c r="OEF120" s="63"/>
      <c r="OEG120" s="63"/>
      <c r="OEH120" s="63"/>
      <c r="OEI120" s="63"/>
      <c r="OEJ120" s="63"/>
      <c r="OEK120" s="63"/>
      <c r="OEL120" s="63"/>
      <c r="OEM120" s="63"/>
      <c r="OEN120" s="63"/>
      <c r="OEO120" s="63"/>
      <c r="OEP120" s="63"/>
      <c r="OEQ120" s="63"/>
      <c r="OER120" s="63"/>
      <c r="OES120" s="63"/>
      <c r="OET120" s="63"/>
      <c r="OEU120" s="63"/>
      <c r="OEV120" s="63"/>
      <c r="OEW120" s="63"/>
      <c r="OEX120" s="63"/>
      <c r="OEY120" s="63"/>
      <c r="OEZ120" s="63"/>
      <c r="OFA120" s="63"/>
      <c r="OFB120" s="63"/>
      <c r="OFC120" s="63"/>
      <c r="OFD120" s="63"/>
      <c r="OFE120" s="63"/>
      <c r="OFF120" s="63"/>
      <c r="OFG120" s="63"/>
      <c r="OFH120" s="63"/>
      <c r="OFI120" s="63"/>
      <c r="OFJ120" s="63"/>
      <c r="OFK120" s="63"/>
      <c r="OFL120" s="63"/>
      <c r="OFM120" s="63"/>
      <c r="OFN120" s="63"/>
      <c r="OFO120" s="63"/>
      <c r="OFP120" s="63"/>
      <c r="OFQ120" s="63"/>
      <c r="OFR120" s="63"/>
      <c r="OFS120" s="63"/>
      <c r="OFT120" s="63"/>
      <c r="OFU120" s="63"/>
      <c r="OFV120" s="63"/>
      <c r="OFW120" s="63"/>
      <c r="OFX120" s="63"/>
      <c r="OFY120" s="63"/>
      <c r="OFZ120" s="63"/>
      <c r="OGA120" s="63"/>
      <c r="OGB120" s="63"/>
      <c r="OGC120" s="63"/>
      <c r="OGD120" s="63"/>
      <c r="OGE120" s="63"/>
      <c r="OGF120" s="63"/>
      <c r="OGG120" s="63"/>
      <c r="OGH120" s="63"/>
      <c r="OGI120" s="63"/>
      <c r="OGJ120" s="63"/>
      <c r="OGK120" s="63"/>
      <c r="OGL120" s="63"/>
      <c r="OGM120" s="63"/>
      <c r="OGN120" s="63"/>
      <c r="OGO120" s="63"/>
      <c r="OGP120" s="63"/>
      <c r="OGQ120" s="63"/>
      <c r="OGR120" s="63"/>
      <c r="OGS120" s="63"/>
      <c r="OGT120" s="63"/>
      <c r="OGU120" s="63"/>
      <c r="OGV120" s="63"/>
      <c r="OGW120" s="63"/>
      <c r="OGX120" s="63"/>
      <c r="OGY120" s="63"/>
      <c r="OGZ120" s="63"/>
      <c r="OHA120" s="63"/>
      <c r="OHB120" s="63"/>
      <c r="OHC120" s="63"/>
      <c r="OHD120" s="63"/>
      <c r="OHE120" s="63"/>
      <c r="OHF120" s="63"/>
      <c r="OHG120" s="63"/>
      <c r="OHH120" s="63"/>
      <c r="OHI120" s="63"/>
      <c r="OHJ120" s="63"/>
      <c r="OHK120" s="63"/>
      <c r="OHL120" s="63"/>
      <c r="OHM120" s="63"/>
      <c r="OHN120" s="63"/>
      <c r="OHO120" s="63"/>
      <c r="OHP120" s="63"/>
      <c r="OHQ120" s="63"/>
      <c r="OHR120" s="63"/>
      <c r="OHS120" s="63"/>
      <c r="OHT120" s="63"/>
      <c r="OHU120" s="63"/>
      <c r="OHV120" s="63"/>
      <c r="OHW120" s="63"/>
      <c r="OHX120" s="63"/>
      <c r="OHY120" s="63"/>
      <c r="OHZ120" s="63"/>
      <c r="OIA120" s="63"/>
      <c r="OIB120" s="63"/>
      <c r="OIC120" s="63"/>
      <c r="OID120" s="63"/>
      <c r="OIE120" s="63"/>
      <c r="OIF120" s="63"/>
      <c r="OIG120" s="63"/>
      <c r="OIH120" s="63"/>
      <c r="OII120" s="63"/>
      <c r="OIJ120" s="63"/>
      <c r="OIK120" s="63"/>
      <c r="OIL120" s="63"/>
      <c r="OIM120" s="63"/>
      <c r="OIN120" s="63"/>
      <c r="OIO120" s="63"/>
      <c r="OIP120" s="63"/>
      <c r="OIQ120" s="63"/>
      <c r="OIR120" s="63"/>
      <c r="OIS120" s="63"/>
      <c r="OIT120" s="63"/>
      <c r="OIU120" s="63"/>
      <c r="OIV120" s="63"/>
      <c r="OIW120" s="63"/>
      <c r="OIX120" s="63"/>
      <c r="OIY120" s="63"/>
      <c r="OIZ120" s="63"/>
      <c r="OJA120" s="63"/>
      <c r="OJB120" s="63"/>
      <c r="OJC120" s="63"/>
      <c r="OJD120" s="63"/>
      <c r="OJE120" s="63"/>
      <c r="OJF120" s="63"/>
      <c r="OJG120" s="63"/>
      <c r="OJH120" s="63"/>
      <c r="OJI120" s="63"/>
      <c r="OJJ120" s="63"/>
      <c r="OJK120" s="63"/>
      <c r="OJL120" s="63"/>
      <c r="OJM120" s="63"/>
      <c r="OJN120" s="63"/>
      <c r="OJO120" s="63"/>
      <c r="OJP120" s="63"/>
      <c r="OJQ120" s="63"/>
      <c r="OJR120" s="63"/>
      <c r="OJS120" s="63"/>
      <c r="OJT120" s="63"/>
      <c r="OJU120" s="63"/>
      <c r="OJV120" s="63"/>
      <c r="OJW120" s="63"/>
      <c r="OJX120" s="63"/>
      <c r="OJY120" s="63"/>
      <c r="OJZ120" s="63"/>
      <c r="OKA120" s="63"/>
      <c r="OKB120" s="63"/>
      <c r="OKC120" s="63"/>
      <c r="OKD120" s="63"/>
      <c r="OKE120" s="63"/>
      <c r="OKF120" s="63"/>
      <c r="OKG120" s="63"/>
      <c r="OKH120" s="63"/>
      <c r="OKI120" s="63"/>
      <c r="OKJ120" s="63"/>
      <c r="OKK120" s="63"/>
      <c r="OKL120" s="63"/>
      <c r="OKM120" s="63"/>
      <c r="OKN120" s="63"/>
      <c r="OKO120" s="63"/>
      <c r="OKP120" s="63"/>
      <c r="OKQ120" s="63"/>
      <c r="OKR120" s="63"/>
      <c r="OKS120" s="63"/>
      <c r="OKT120" s="63"/>
      <c r="OKU120" s="63"/>
      <c r="OKV120" s="63"/>
      <c r="OKW120" s="63"/>
      <c r="OKX120" s="63"/>
      <c r="OKY120" s="63"/>
      <c r="OKZ120" s="63"/>
      <c r="OLA120" s="63"/>
      <c r="OLB120" s="63"/>
      <c r="OLC120" s="63"/>
      <c r="OLD120" s="63"/>
      <c r="OLE120" s="63"/>
      <c r="OLF120" s="63"/>
      <c r="OLG120" s="63"/>
      <c r="OLH120" s="63"/>
      <c r="OLI120" s="63"/>
      <c r="OLJ120" s="63"/>
      <c r="OLK120" s="63"/>
      <c r="OLL120" s="63"/>
      <c r="OLM120" s="63"/>
      <c r="OLN120" s="63"/>
      <c r="OLO120" s="63"/>
      <c r="OLP120" s="63"/>
      <c r="OLQ120" s="63"/>
      <c r="OLR120" s="63"/>
      <c r="OLS120" s="63"/>
      <c r="OLT120" s="63"/>
      <c r="OLU120" s="63"/>
      <c r="OLV120" s="63"/>
      <c r="OLW120" s="63"/>
      <c r="OLX120" s="63"/>
      <c r="OLY120" s="63"/>
      <c r="OLZ120" s="63"/>
      <c r="OMA120" s="63"/>
      <c r="OMB120" s="63"/>
      <c r="OMC120" s="63"/>
      <c r="OMD120" s="63"/>
      <c r="OME120" s="63"/>
      <c r="OMF120" s="63"/>
      <c r="OMG120" s="63"/>
      <c r="OMH120" s="63"/>
      <c r="OMI120" s="63"/>
      <c r="OMJ120" s="63"/>
      <c r="OMK120" s="63"/>
      <c r="OML120" s="63"/>
      <c r="OMM120" s="63"/>
      <c r="OMN120" s="63"/>
      <c r="OMO120" s="63"/>
      <c r="OMP120" s="63"/>
      <c r="OMQ120" s="63"/>
      <c r="OMR120" s="63"/>
      <c r="OMS120" s="63"/>
      <c r="OMT120" s="63"/>
      <c r="OMU120" s="63"/>
      <c r="OMV120" s="63"/>
      <c r="OMW120" s="63"/>
      <c r="OMX120" s="63"/>
      <c r="OMY120" s="63"/>
      <c r="OMZ120" s="63"/>
      <c r="ONA120" s="63"/>
      <c r="ONB120" s="63"/>
      <c r="ONC120" s="63"/>
      <c r="OND120" s="63"/>
      <c r="ONE120" s="63"/>
      <c r="ONF120" s="63"/>
      <c r="ONG120" s="63"/>
      <c r="ONH120" s="63"/>
      <c r="ONI120" s="63"/>
      <c r="ONJ120" s="63"/>
      <c r="ONK120" s="63"/>
      <c r="ONL120" s="63"/>
      <c r="ONM120" s="63"/>
      <c r="ONN120" s="63"/>
      <c r="ONO120" s="63"/>
      <c r="ONP120" s="63"/>
      <c r="ONQ120" s="63"/>
      <c r="ONR120" s="63"/>
      <c r="ONS120" s="63"/>
      <c r="ONT120" s="63"/>
      <c r="ONU120" s="63"/>
      <c r="ONV120" s="63"/>
      <c r="ONW120" s="63"/>
      <c r="ONX120" s="63"/>
      <c r="ONY120" s="63"/>
      <c r="ONZ120" s="63"/>
      <c r="OOA120" s="63"/>
      <c r="OOB120" s="63"/>
      <c r="OOC120" s="63"/>
      <c r="OOD120" s="63"/>
      <c r="OOE120" s="63"/>
      <c r="OOF120" s="63"/>
      <c r="OOG120" s="63"/>
      <c r="OOH120" s="63"/>
      <c r="OOI120" s="63"/>
      <c r="OOJ120" s="63"/>
      <c r="OOK120" s="63"/>
      <c r="OOL120" s="63"/>
      <c r="OOM120" s="63"/>
      <c r="OON120" s="63"/>
      <c r="OOO120" s="63"/>
      <c r="OOP120" s="63"/>
      <c r="OOQ120" s="63"/>
      <c r="OOR120" s="63"/>
      <c r="OOS120" s="63"/>
      <c r="OOT120" s="63"/>
      <c r="OOU120" s="63"/>
      <c r="OOV120" s="63"/>
      <c r="OOW120" s="63"/>
      <c r="OOX120" s="63"/>
      <c r="OOY120" s="63"/>
      <c r="OOZ120" s="63"/>
      <c r="OPA120" s="63"/>
      <c r="OPB120" s="63"/>
      <c r="OPC120" s="63"/>
      <c r="OPD120" s="63"/>
      <c r="OPE120" s="63"/>
      <c r="OPF120" s="63"/>
      <c r="OPG120" s="63"/>
      <c r="OPH120" s="63"/>
      <c r="OPI120" s="63"/>
      <c r="OPJ120" s="63"/>
      <c r="OPK120" s="63"/>
      <c r="OPL120" s="63"/>
      <c r="OPM120" s="63"/>
      <c r="OPN120" s="63"/>
      <c r="OPO120" s="63"/>
      <c r="OPP120" s="63"/>
      <c r="OPQ120" s="63"/>
      <c r="OPR120" s="63"/>
      <c r="OPS120" s="63"/>
      <c r="OPT120" s="63"/>
      <c r="OPU120" s="63"/>
      <c r="OPV120" s="63"/>
      <c r="OPW120" s="63"/>
      <c r="OPX120" s="63"/>
      <c r="OPY120" s="63"/>
      <c r="OPZ120" s="63"/>
      <c r="OQA120" s="63"/>
      <c r="OQB120" s="63"/>
      <c r="OQC120" s="63"/>
      <c r="OQD120" s="63"/>
      <c r="OQE120" s="63"/>
      <c r="OQF120" s="63"/>
      <c r="OQG120" s="63"/>
      <c r="OQH120" s="63"/>
      <c r="OQI120" s="63"/>
      <c r="OQJ120" s="63"/>
      <c r="OQK120" s="63"/>
      <c r="OQL120" s="63"/>
      <c r="OQM120" s="63"/>
      <c r="OQN120" s="63"/>
      <c r="OQO120" s="63"/>
      <c r="OQP120" s="63"/>
      <c r="OQQ120" s="63"/>
      <c r="OQR120" s="63"/>
      <c r="OQS120" s="63"/>
      <c r="OQT120" s="63"/>
      <c r="OQU120" s="63"/>
      <c r="OQV120" s="63"/>
      <c r="OQW120" s="63"/>
      <c r="OQX120" s="63"/>
      <c r="OQY120" s="63"/>
      <c r="OQZ120" s="63"/>
      <c r="ORA120" s="63"/>
      <c r="ORB120" s="63"/>
      <c r="ORC120" s="63"/>
      <c r="ORD120" s="63"/>
      <c r="ORE120" s="63"/>
      <c r="ORF120" s="63"/>
      <c r="ORG120" s="63"/>
      <c r="ORH120" s="63"/>
      <c r="ORI120" s="63"/>
      <c r="ORJ120" s="63"/>
      <c r="ORK120" s="63"/>
      <c r="ORL120" s="63"/>
      <c r="ORM120" s="63"/>
      <c r="ORN120" s="63"/>
      <c r="ORO120" s="63"/>
      <c r="ORP120" s="63"/>
      <c r="ORQ120" s="63"/>
      <c r="ORR120" s="63"/>
      <c r="ORS120" s="63"/>
      <c r="ORT120" s="63"/>
      <c r="ORU120" s="63"/>
      <c r="ORV120" s="63"/>
      <c r="ORW120" s="63"/>
      <c r="ORX120" s="63"/>
      <c r="ORY120" s="63"/>
      <c r="ORZ120" s="63"/>
      <c r="OSA120" s="63"/>
      <c r="OSB120" s="63"/>
      <c r="OSC120" s="63"/>
      <c r="OSD120" s="63"/>
      <c r="OSE120" s="63"/>
      <c r="OSF120" s="63"/>
      <c r="OSG120" s="63"/>
      <c r="OSH120" s="63"/>
      <c r="OSI120" s="63"/>
      <c r="OSJ120" s="63"/>
      <c r="OSK120" s="63"/>
      <c r="OSL120" s="63"/>
      <c r="OSM120" s="63"/>
      <c r="OSN120" s="63"/>
      <c r="OSO120" s="63"/>
      <c r="OSP120" s="63"/>
      <c r="OSQ120" s="63"/>
      <c r="OSR120" s="63"/>
      <c r="OSS120" s="63"/>
      <c r="OST120" s="63"/>
      <c r="OSU120" s="63"/>
      <c r="OSV120" s="63"/>
      <c r="OSW120" s="63"/>
      <c r="OSX120" s="63"/>
      <c r="OSY120" s="63"/>
      <c r="OSZ120" s="63"/>
      <c r="OTA120" s="63"/>
      <c r="OTB120" s="63"/>
      <c r="OTC120" s="63"/>
      <c r="OTD120" s="63"/>
      <c r="OTE120" s="63"/>
      <c r="OTF120" s="63"/>
      <c r="OTG120" s="63"/>
      <c r="OTH120" s="63"/>
      <c r="OTI120" s="63"/>
      <c r="OTJ120" s="63"/>
      <c r="OTK120" s="63"/>
      <c r="OTL120" s="63"/>
      <c r="OTM120" s="63"/>
      <c r="OTN120" s="63"/>
      <c r="OTO120" s="63"/>
      <c r="OTP120" s="63"/>
      <c r="OTQ120" s="63"/>
      <c r="OTR120" s="63"/>
      <c r="OTS120" s="63"/>
      <c r="OTT120" s="63"/>
      <c r="OTU120" s="63"/>
      <c r="OTV120" s="63"/>
      <c r="OTW120" s="63"/>
      <c r="OTX120" s="63"/>
      <c r="OTY120" s="63"/>
      <c r="OTZ120" s="63"/>
      <c r="OUA120" s="63"/>
      <c r="OUB120" s="63"/>
      <c r="OUC120" s="63"/>
      <c r="OUD120" s="63"/>
      <c r="OUE120" s="63"/>
      <c r="OUF120" s="63"/>
      <c r="OUG120" s="63"/>
      <c r="OUH120" s="63"/>
      <c r="OUI120" s="63"/>
      <c r="OUJ120" s="63"/>
      <c r="OUK120" s="63"/>
      <c r="OUL120" s="63"/>
      <c r="OUM120" s="63"/>
      <c r="OUN120" s="63"/>
      <c r="OUO120" s="63"/>
      <c r="OUP120" s="63"/>
      <c r="OUQ120" s="63"/>
      <c r="OUR120" s="63"/>
      <c r="OUS120" s="63"/>
      <c r="OUT120" s="63"/>
      <c r="OUU120" s="63"/>
      <c r="OUV120" s="63"/>
      <c r="OUW120" s="63"/>
      <c r="OUX120" s="63"/>
      <c r="OUY120" s="63"/>
      <c r="OUZ120" s="63"/>
      <c r="OVA120" s="63"/>
      <c r="OVB120" s="63"/>
      <c r="OVC120" s="63"/>
      <c r="OVD120" s="63"/>
      <c r="OVE120" s="63"/>
      <c r="OVF120" s="63"/>
      <c r="OVG120" s="63"/>
      <c r="OVH120" s="63"/>
      <c r="OVI120" s="63"/>
      <c r="OVJ120" s="63"/>
      <c r="OVK120" s="63"/>
      <c r="OVL120" s="63"/>
      <c r="OVM120" s="63"/>
      <c r="OVN120" s="63"/>
      <c r="OVO120" s="63"/>
      <c r="OVP120" s="63"/>
      <c r="OVQ120" s="63"/>
      <c r="OVR120" s="63"/>
      <c r="OVS120" s="63"/>
      <c r="OVT120" s="63"/>
      <c r="OVU120" s="63"/>
      <c r="OVV120" s="63"/>
      <c r="OVW120" s="63"/>
      <c r="OVX120" s="63"/>
      <c r="OVY120" s="63"/>
      <c r="OVZ120" s="63"/>
      <c r="OWA120" s="63"/>
      <c r="OWB120" s="63"/>
      <c r="OWC120" s="63"/>
      <c r="OWD120" s="63"/>
      <c r="OWE120" s="63"/>
      <c r="OWF120" s="63"/>
      <c r="OWG120" s="63"/>
      <c r="OWH120" s="63"/>
      <c r="OWI120" s="63"/>
      <c r="OWJ120" s="63"/>
      <c r="OWK120" s="63"/>
      <c r="OWL120" s="63"/>
      <c r="OWM120" s="63"/>
      <c r="OWN120" s="63"/>
      <c r="OWO120" s="63"/>
      <c r="OWP120" s="63"/>
      <c r="OWQ120" s="63"/>
      <c r="OWR120" s="63"/>
      <c r="OWS120" s="63"/>
      <c r="OWT120" s="63"/>
      <c r="OWU120" s="63"/>
      <c r="OWV120" s="63"/>
      <c r="OWW120" s="63"/>
      <c r="OWX120" s="63"/>
      <c r="OWY120" s="63"/>
      <c r="OWZ120" s="63"/>
      <c r="OXA120" s="63"/>
      <c r="OXB120" s="63"/>
      <c r="OXC120" s="63"/>
      <c r="OXD120" s="63"/>
      <c r="OXE120" s="63"/>
      <c r="OXF120" s="63"/>
      <c r="OXG120" s="63"/>
      <c r="OXH120" s="63"/>
      <c r="OXI120" s="63"/>
      <c r="OXJ120" s="63"/>
      <c r="OXK120" s="63"/>
      <c r="OXL120" s="63"/>
      <c r="OXM120" s="63"/>
      <c r="OXN120" s="63"/>
      <c r="OXO120" s="63"/>
      <c r="OXP120" s="63"/>
      <c r="OXQ120" s="63"/>
      <c r="OXR120" s="63"/>
      <c r="OXS120" s="63"/>
      <c r="OXT120" s="63"/>
      <c r="OXU120" s="63"/>
      <c r="OXV120" s="63"/>
      <c r="OXW120" s="63"/>
      <c r="OXX120" s="63"/>
      <c r="OXY120" s="63"/>
      <c r="OXZ120" s="63"/>
      <c r="OYA120" s="63"/>
      <c r="OYB120" s="63"/>
      <c r="OYC120" s="63"/>
      <c r="OYD120" s="63"/>
      <c r="OYE120" s="63"/>
      <c r="OYF120" s="63"/>
      <c r="OYG120" s="63"/>
      <c r="OYH120" s="63"/>
      <c r="OYI120" s="63"/>
      <c r="OYJ120" s="63"/>
      <c r="OYK120" s="63"/>
      <c r="OYL120" s="63"/>
      <c r="OYM120" s="63"/>
      <c r="OYN120" s="63"/>
      <c r="OYO120" s="63"/>
      <c r="OYP120" s="63"/>
      <c r="OYQ120" s="63"/>
      <c r="OYR120" s="63"/>
      <c r="OYS120" s="63"/>
      <c r="OYT120" s="63"/>
      <c r="OYU120" s="63"/>
      <c r="OYV120" s="63"/>
      <c r="OYW120" s="63"/>
      <c r="OYX120" s="63"/>
      <c r="OYY120" s="63"/>
      <c r="OYZ120" s="63"/>
      <c r="OZA120" s="63"/>
      <c r="OZB120" s="63"/>
      <c r="OZC120" s="63"/>
      <c r="OZD120" s="63"/>
      <c r="OZE120" s="63"/>
      <c r="OZF120" s="63"/>
      <c r="OZG120" s="63"/>
      <c r="OZH120" s="63"/>
      <c r="OZI120" s="63"/>
      <c r="OZJ120" s="63"/>
      <c r="OZK120" s="63"/>
      <c r="OZL120" s="63"/>
      <c r="OZM120" s="63"/>
      <c r="OZN120" s="63"/>
      <c r="OZO120" s="63"/>
      <c r="OZP120" s="63"/>
      <c r="OZQ120" s="63"/>
      <c r="OZR120" s="63"/>
      <c r="OZS120" s="63"/>
      <c r="OZT120" s="63"/>
      <c r="OZU120" s="63"/>
      <c r="OZV120" s="63"/>
      <c r="OZW120" s="63"/>
      <c r="OZX120" s="63"/>
      <c r="OZY120" s="63"/>
      <c r="OZZ120" s="63"/>
      <c r="PAA120" s="63"/>
      <c r="PAB120" s="63"/>
      <c r="PAC120" s="63"/>
      <c r="PAD120" s="63"/>
      <c r="PAE120" s="63"/>
      <c r="PAF120" s="63"/>
      <c r="PAG120" s="63"/>
      <c r="PAH120" s="63"/>
      <c r="PAI120" s="63"/>
      <c r="PAJ120" s="63"/>
      <c r="PAK120" s="63"/>
      <c r="PAL120" s="63"/>
      <c r="PAM120" s="63"/>
      <c r="PAN120" s="63"/>
      <c r="PAO120" s="63"/>
      <c r="PAP120" s="63"/>
      <c r="PAQ120" s="63"/>
      <c r="PAR120" s="63"/>
      <c r="PAS120" s="63"/>
      <c r="PAT120" s="63"/>
      <c r="PAU120" s="63"/>
      <c r="PAV120" s="63"/>
      <c r="PAW120" s="63"/>
      <c r="PAX120" s="63"/>
      <c r="PAY120" s="63"/>
      <c r="PAZ120" s="63"/>
      <c r="PBA120" s="63"/>
      <c r="PBB120" s="63"/>
      <c r="PBC120" s="63"/>
      <c r="PBD120" s="63"/>
      <c r="PBE120" s="63"/>
      <c r="PBF120" s="63"/>
      <c r="PBG120" s="63"/>
      <c r="PBH120" s="63"/>
      <c r="PBI120" s="63"/>
      <c r="PBJ120" s="63"/>
      <c r="PBK120" s="63"/>
      <c r="PBL120" s="63"/>
      <c r="PBM120" s="63"/>
      <c r="PBN120" s="63"/>
      <c r="PBO120" s="63"/>
      <c r="PBP120" s="63"/>
      <c r="PBQ120" s="63"/>
      <c r="PBR120" s="63"/>
      <c r="PBS120" s="63"/>
      <c r="PBT120" s="63"/>
      <c r="PBU120" s="63"/>
      <c r="PBV120" s="63"/>
      <c r="PBW120" s="63"/>
      <c r="PBX120" s="63"/>
      <c r="PBY120" s="63"/>
      <c r="PBZ120" s="63"/>
      <c r="PCA120" s="63"/>
      <c r="PCB120" s="63"/>
      <c r="PCC120" s="63"/>
      <c r="PCD120" s="63"/>
      <c r="PCE120" s="63"/>
      <c r="PCF120" s="63"/>
      <c r="PCG120" s="63"/>
      <c r="PCH120" s="63"/>
      <c r="PCI120" s="63"/>
      <c r="PCJ120" s="63"/>
      <c r="PCK120" s="63"/>
      <c r="PCL120" s="63"/>
      <c r="PCM120" s="63"/>
      <c r="PCN120" s="63"/>
      <c r="PCO120" s="63"/>
      <c r="PCP120" s="63"/>
      <c r="PCQ120" s="63"/>
      <c r="PCR120" s="63"/>
      <c r="PCS120" s="63"/>
      <c r="PCT120" s="63"/>
      <c r="PCU120" s="63"/>
      <c r="PCV120" s="63"/>
      <c r="PCW120" s="63"/>
      <c r="PCX120" s="63"/>
      <c r="PCY120" s="63"/>
      <c r="PCZ120" s="63"/>
      <c r="PDA120" s="63"/>
      <c r="PDB120" s="63"/>
      <c r="PDC120" s="63"/>
      <c r="PDD120" s="63"/>
      <c r="PDE120" s="63"/>
      <c r="PDF120" s="63"/>
      <c r="PDG120" s="63"/>
      <c r="PDH120" s="63"/>
      <c r="PDI120" s="63"/>
      <c r="PDJ120" s="63"/>
      <c r="PDK120" s="63"/>
      <c r="PDL120" s="63"/>
      <c r="PDM120" s="63"/>
      <c r="PDN120" s="63"/>
      <c r="PDO120" s="63"/>
      <c r="PDP120" s="63"/>
      <c r="PDQ120" s="63"/>
      <c r="PDR120" s="63"/>
      <c r="PDS120" s="63"/>
      <c r="PDT120" s="63"/>
      <c r="PDU120" s="63"/>
      <c r="PDV120" s="63"/>
      <c r="PDW120" s="63"/>
      <c r="PDX120" s="63"/>
      <c r="PDY120" s="63"/>
      <c r="PDZ120" s="63"/>
      <c r="PEA120" s="63"/>
      <c r="PEB120" s="63"/>
      <c r="PEC120" s="63"/>
      <c r="PED120" s="63"/>
      <c r="PEE120" s="63"/>
      <c r="PEF120" s="63"/>
      <c r="PEG120" s="63"/>
      <c r="PEH120" s="63"/>
      <c r="PEI120" s="63"/>
      <c r="PEJ120" s="63"/>
      <c r="PEK120" s="63"/>
      <c r="PEL120" s="63"/>
      <c r="PEM120" s="63"/>
      <c r="PEN120" s="63"/>
      <c r="PEO120" s="63"/>
      <c r="PEP120" s="63"/>
      <c r="PEQ120" s="63"/>
      <c r="PER120" s="63"/>
      <c r="PES120" s="63"/>
      <c r="PET120" s="63"/>
      <c r="PEU120" s="63"/>
      <c r="PEV120" s="63"/>
      <c r="PEW120" s="63"/>
      <c r="PEX120" s="63"/>
      <c r="PEY120" s="63"/>
      <c r="PEZ120" s="63"/>
      <c r="PFA120" s="63"/>
      <c r="PFB120" s="63"/>
      <c r="PFC120" s="63"/>
      <c r="PFD120" s="63"/>
      <c r="PFE120" s="63"/>
      <c r="PFF120" s="63"/>
      <c r="PFG120" s="63"/>
      <c r="PFH120" s="63"/>
      <c r="PFI120" s="63"/>
      <c r="PFJ120" s="63"/>
      <c r="PFK120" s="63"/>
      <c r="PFL120" s="63"/>
      <c r="PFM120" s="63"/>
      <c r="PFN120" s="63"/>
      <c r="PFO120" s="63"/>
      <c r="PFP120" s="63"/>
      <c r="PFQ120" s="63"/>
      <c r="PFR120" s="63"/>
      <c r="PFS120" s="63"/>
      <c r="PFT120" s="63"/>
      <c r="PFU120" s="63"/>
      <c r="PFV120" s="63"/>
      <c r="PFW120" s="63"/>
      <c r="PFX120" s="63"/>
      <c r="PFY120" s="63"/>
      <c r="PFZ120" s="63"/>
      <c r="PGA120" s="63"/>
      <c r="PGB120" s="63"/>
      <c r="PGC120" s="63"/>
      <c r="PGD120" s="63"/>
      <c r="PGE120" s="63"/>
      <c r="PGF120" s="63"/>
      <c r="PGG120" s="63"/>
      <c r="PGH120" s="63"/>
      <c r="PGI120" s="63"/>
      <c r="PGJ120" s="63"/>
      <c r="PGK120" s="63"/>
      <c r="PGL120" s="63"/>
      <c r="PGM120" s="63"/>
      <c r="PGN120" s="63"/>
      <c r="PGO120" s="63"/>
      <c r="PGP120" s="63"/>
      <c r="PGQ120" s="63"/>
      <c r="PGR120" s="63"/>
      <c r="PGS120" s="63"/>
      <c r="PGT120" s="63"/>
      <c r="PGU120" s="63"/>
      <c r="PGV120" s="63"/>
      <c r="PGW120" s="63"/>
      <c r="PGX120" s="63"/>
      <c r="PGY120" s="63"/>
      <c r="PGZ120" s="63"/>
      <c r="PHA120" s="63"/>
      <c r="PHB120" s="63"/>
      <c r="PHC120" s="63"/>
      <c r="PHD120" s="63"/>
      <c r="PHE120" s="63"/>
      <c r="PHF120" s="63"/>
      <c r="PHG120" s="63"/>
      <c r="PHH120" s="63"/>
      <c r="PHI120" s="63"/>
      <c r="PHJ120" s="63"/>
      <c r="PHK120" s="63"/>
      <c r="PHL120" s="63"/>
      <c r="PHM120" s="63"/>
      <c r="PHN120" s="63"/>
      <c r="PHO120" s="63"/>
      <c r="PHP120" s="63"/>
      <c r="PHQ120" s="63"/>
      <c r="PHR120" s="63"/>
      <c r="PHS120" s="63"/>
      <c r="PHT120" s="63"/>
      <c r="PHU120" s="63"/>
      <c r="PHV120" s="63"/>
      <c r="PHW120" s="63"/>
      <c r="PHX120" s="63"/>
      <c r="PHY120" s="63"/>
      <c r="PHZ120" s="63"/>
      <c r="PIA120" s="63"/>
      <c r="PIB120" s="63"/>
      <c r="PIC120" s="63"/>
      <c r="PID120" s="63"/>
      <c r="PIE120" s="63"/>
      <c r="PIF120" s="63"/>
      <c r="PIG120" s="63"/>
      <c r="PIH120" s="63"/>
      <c r="PII120" s="63"/>
      <c r="PIJ120" s="63"/>
      <c r="PIK120" s="63"/>
      <c r="PIL120" s="63"/>
      <c r="PIM120" s="63"/>
      <c r="PIN120" s="63"/>
      <c r="PIO120" s="63"/>
      <c r="PIP120" s="63"/>
      <c r="PIQ120" s="63"/>
      <c r="PIR120" s="63"/>
      <c r="PIS120" s="63"/>
      <c r="PIT120" s="63"/>
      <c r="PIU120" s="63"/>
      <c r="PIV120" s="63"/>
      <c r="PIW120" s="63"/>
      <c r="PIX120" s="63"/>
      <c r="PIY120" s="63"/>
      <c r="PIZ120" s="63"/>
      <c r="PJA120" s="63"/>
      <c r="PJB120" s="63"/>
      <c r="PJC120" s="63"/>
      <c r="PJD120" s="63"/>
      <c r="PJE120" s="63"/>
      <c r="PJF120" s="63"/>
      <c r="PJG120" s="63"/>
      <c r="PJH120" s="63"/>
      <c r="PJI120" s="63"/>
      <c r="PJJ120" s="63"/>
      <c r="PJK120" s="63"/>
      <c r="PJL120" s="63"/>
      <c r="PJM120" s="63"/>
      <c r="PJN120" s="63"/>
      <c r="PJO120" s="63"/>
      <c r="PJP120" s="63"/>
      <c r="PJQ120" s="63"/>
      <c r="PJR120" s="63"/>
      <c r="PJS120" s="63"/>
      <c r="PJT120" s="63"/>
      <c r="PJU120" s="63"/>
      <c r="PJV120" s="63"/>
      <c r="PJW120" s="63"/>
      <c r="PJX120" s="63"/>
      <c r="PJY120" s="63"/>
      <c r="PJZ120" s="63"/>
      <c r="PKA120" s="63"/>
      <c r="PKB120" s="63"/>
      <c r="PKC120" s="63"/>
      <c r="PKD120" s="63"/>
      <c r="PKE120" s="63"/>
      <c r="PKF120" s="63"/>
      <c r="PKG120" s="63"/>
      <c r="PKH120" s="63"/>
      <c r="PKI120" s="63"/>
      <c r="PKJ120" s="63"/>
      <c r="PKK120" s="63"/>
      <c r="PKL120" s="63"/>
      <c r="PKM120" s="63"/>
      <c r="PKN120" s="63"/>
      <c r="PKO120" s="63"/>
      <c r="PKP120" s="63"/>
      <c r="PKQ120" s="63"/>
      <c r="PKR120" s="63"/>
      <c r="PKS120" s="63"/>
      <c r="PKT120" s="63"/>
      <c r="PKU120" s="63"/>
      <c r="PKV120" s="63"/>
      <c r="PKW120" s="63"/>
      <c r="PKX120" s="63"/>
      <c r="PKY120" s="63"/>
      <c r="PKZ120" s="63"/>
      <c r="PLA120" s="63"/>
      <c r="PLB120" s="63"/>
      <c r="PLC120" s="63"/>
      <c r="PLD120" s="63"/>
      <c r="PLE120" s="63"/>
      <c r="PLF120" s="63"/>
      <c r="PLG120" s="63"/>
      <c r="PLH120" s="63"/>
      <c r="PLI120" s="63"/>
      <c r="PLJ120" s="63"/>
      <c r="PLK120" s="63"/>
      <c r="PLL120" s="63"/>
      <c r="PLM120" s="63"/>
      <c r="PLN120" s="63"/>
      <c r="PLO120" s="63"/>
      <c r="PLP120" s="63"/>
      <c r="PLQ120" s="63"/>
      <c r="PLR120" s="63"/>
      <c r="PLS120" s="63"/>
      <c r="PLT120" s="63"/>
      <c r="PLU120" s="63"/>
      <c r="PLV120" s="63"/>
      <c r="PLW120" s="63"/>
      <c r="PLX120" s="63"/>
      <c r="PLY120" s="63"/>
      <c r="PLZ120" s="63"/>
      <c r="PMA120" s="63"/>
      <c r="PMB120" s="63"/>
      <c r="PMC120" s="63"/>
      <c r="PMD120" s="63"/>
      <c r="PME120" s="63"/>
      <c r="PMF120" s="63"/>
      <c r="PMG120" s="63"/>
      <c r="PMH120" s="63"/>
      <c r="PMI120" s="63"/>
      <c r="PMJ120" s="63"/>
      <c r="PMK120" s="63"/>
      <c r="PML120" s="63"/>
      <c r="PMM120" s="63"/>
      <c r="PMN120" s="63"/>
      <c r="PMO120" s="63"/>
      <c r="PMP120" s="63"/>
      <c r="PMQ120" s="63"/>
      <c r="PMR120" s="63"/>
      <c r="PMS120" s="63"/>
      <c r="PMT120" s="63"/>
      <c r="PMU120" s="63"/>
      <c r="PMV120" s="63"/>
      <c r="PMW120" s="63"/>
      <c r="PMX120" s="63"/>
      <c r="PMY120" s="63"/>
      <c r="PMZ120" s="63"/>
      <c r="PNA120" s="63"/>
      <c r="PNB120" s="63"/>
      <c r="PNC120" s="63"/>
      <c r="PND120" s="63"/>
      <c r="PNE120" s="63"/>
      <c r="PNF120" s="63"/>
      <c r="PNG120" s="63"/>
      <c r="PNH120" s="63"/>
      <c r="PNI120" s="63"/>
      <c r="PNJ120" s="63"/>
      <c r="PNK120" s="63"/>
      <c r="PNL120" s="63"/>
      <c r="PNM120" s="63"/>
      <c r="PNN120" s="63"/>
      <c r="PNO120" s="63"/>
      <c r="PNP120" s="63"/>
      <c r="PNQ120" s="63"/>
      <c r="PNR120" s="63"/>
      <c r="PNS120" s="63"/>
      <c r="PNT120" s="63"/>
      <c r="PNU120" s="63"/>
      <c r="PNV120" s="63"/>
      <c r="PNW120" s="63"/>
      <c r="PNX120" s="63"/>
      <c r="PNY120" s="63"/>
      <c r="PNZ120" s="63"/>
      <c r="POA120" s="63"/>
      <c r="POB120" s="63"/>
      <c r="POC120" s="63"/>
      <c r="POD120" s="63"/>
      <c r="POE120" s="63"/>
      <c r="POF120" s="63"/>
      <c r="POG120" s="63"/>
      <c r="POH120" s="63"/>
      <c r="POI120" s="63"/>
      <c r="POJ120" s="63"/>
      <c r="POK120" s="63"/>
      <c r="POL120" s="63"/>
      <c r="POM120" s="63"/>
      <c r="PON120" s="63"/>
      <c r="POO120" s="63"/>
      <c r="POP120" s="63"/>
      <c r="POQ120" s="63"/>
      <c r="POR120" s="63"/>
      <c r="POS120" s="63"/>
      <c r="POT120" s="63"/>
      <c r="POU120" s="63"/>
      <c r="POV120" s="63"/>
      <c r="POW120" s="63"/>
      <c r="POX120" s="63"/>
      <c r="POY120" s="63"/>
      <c r="POZ120" s="63"/>
      <c r="PPA120" s="63"/>
      <c r="PPB120" s="63"/>
      <c r="PPC120" s="63"/>
      <c r="PPD120" s="63"/>
      <c r="PPE120" s="63"/>
      <c r="PPF120" s="63"/>
      <c r="PPG120" s="63"/>
      <c r="PPH120" s="63"/>
      <c r="PPI120" s="63"/>
      <c r="PPJ120" s="63"/>
      <c r="PPK120" s="63"/>
      <c r="PPL120" s="63"/>
      <c r="PPM120" s="63"/>
      <c r="PPN120" s="63"/>
      <c r="PPO120" s="63"/>
      <c r="PPP120" s="63"/>
      <c r="PPQ120" s="63"/>
      <c r="PPR120" s="63"/>
      <c r="PPS120" s="63"/>
      <c r="PPT120" s="63"/>
      <c r="PPU120" s="63"/>
      <c r="PPV120" s="63"/>
      <c r="PPW120" s="63"/>
      <c r="PPX120" s="63"/>
      <c r="PPY120" s="63"/>
      <c r="PPZ120" s="63"/>
      <c r="PQA120" s="63"/>
      <c r="PQB120" s="63"/>
      <c r="PQC120" s="63"/>
      <c r="PQD120" s="63"/>
      <c r="PQE120" s="63"/>
      <c r="PQF120" s="63"/>
      <c r="PQG120" s="63"/>
      <c r="PQH120" s="63"/>
      <c r="PQI120" s="63"/>
      <c r="PQJ120" s="63"/>
      <c r="PQK120" s="63"/>
      <c r="PQL120" s="63"/>
      <c r="PQM120" s="63"/>
      <c r="PQN120" s="63"/>
      <c r="PQO120" s="63"/>
      <c r="PQP120" s="63"/>
      <c r="PQQ120" s="63"/>
      <c r="PQR120" s="63"/>
      <c r="PQS120" s="63"/>
      <c r="PQT120" s="63"/>
      <c r="PQU120" s="63"/>
      <c r="PQV120" s="63"/>
      <c r="PQW120" s="63"/>
      <c r="PQX120" s="63"/>
      <c r="PQY120" s="63"/>
      <c r="PQZ120" s="63"/>
      <c r="PRA120" s="63"/>
      <c r="PRB120" s="63"/>
      <c r="PRC120" s="63"/>
      <c r="PRD120" s="63"/>
      <c r="PRE120" s="63"/>
      <c r="PRF120" s="63"/>
      <c r="PRG120" s="63"/>
      <c r="PRH120" s="63"/>
      <c r="PRI120" s="63"/>
      <c r="PRJ120" s="63"/>
      <c r="PRK120" s="63"/>
      <c r="PRL120" s="63"/>
      <c r="PRM120" s="63"/>
      <c r="PRN120" s="63"/>
      <c r="PRO120" s="63"/>
      <c r="PRP120" s="63"/>
      <c r="PRQ120" s="63"/>
      <c r="PRR120" s="63"/>
      <c r="PRS120" s="63"/>
      <c r="PRT120" s="63"/>
      <c r="PRU120" s="63"/>
      <c r="PRV120" s="63"/>
      <c r="PRW120" s="63"/>
      <c r="PRX120" s="63"/>
      <c r="PRY120" s="63"/>
      <c r="PRZ120" s="63"/>
      <c r="PSA120" s="63"/>
      <c r="PSB120" s="63"/>
      <c r="PSC120" s="63"/>
      <c r="PSD120" s="63"/>
      <c r="PSE120" s="63"/>
      <c r="PSF120" s="63"/>
      <c r="PSG120" s="63"/>
      <c r="PSH120" s="63"/>
      <c r="PSI120" s="63"/>
      <c r="PSJ120" s="63"/>
      <c r="PSK120" s="63"/>
      <c r="PSL120" s="63"/>
      <c r="PSM120" s="63"/>
      <c r="PSN120" s="63"/>
      <c r="PSO120" s="63"/>
      <c r="PSP120" s="63"/>
      <c r="PSQ120" s="63"/>
      <c r="PSR120" s="63"/>
      <c r="PSS120" s="63"/>
      <c r="PST120" s="63"/>
      <c r="PSU120" s="63"/>
      <c r="PSV120" s="63"/>
      <c r="PSW120" s="63"/>
      <c r="PSX120" s="63"/>
      <c r="PSY120" s="63"/>
      <c r="PSZ120" s="63"/>
      <c r="PTA120" s="63"/>
      <c r="PTB120" s="63"/>
      <c r="PTC120" s="63"/>
      <c r="PTD120" s="63"/>
      <c r="PTE120" s="63"/>
      <c r="PTF120" s="63"/>
      <c r="PTG120" s="63"/>
      <c r="PTH120" s="63"/>
      <c r="PTI120" s="63"/>
      <c r="PTJ120" s="63"/>
      <c r="PTK120" s="63"/>
      <c r="PTL120" s="63"/>
      <c r="PTM120" s="63"/>
      <c r="PTN120" s="63"/>
      <c r="PTO120" s="63"/>
      <c r="PTP120" s="63"/>
      <c r="PTQ120" s="63"/>
      <c r="PTR120" s="63"/>
      <c r="PTS120" s="63"/>
      <c r="PTT120" s="63"/>
      <c r="PTU120" s="63"/>
      <c r="PTV120" s="63"/>
      <c r="PTW120" s="63"/>
      <c r="PTX120" s="63"/>
      <c r="PTY120" s="63"/>
      <c r="PTZ120" s="63"/>
      <c r="PUA120" s="63"/>
      <c r="PUB120" s="63"/>
      <c r="PUC120" s="63"/>
      <c r="PUD120" s="63"/>
      <c r="PUE120" s="63"/>
      <c r="PUF120" s="63"/>
      <c r="PUG120" s="63"/>
      <c r="PUH120" s="63"/>
      <c r="PUI120" s="63"/>
      <c r="PUJ120" s="63"/>
      <c r="PUK120" s="63"/>
      <c r="PUL120" s="63"/>
      <c r="PUM120" s="63"/>
      <c r="PUN120" s="63"/>
      <c r="PUO120" s="63"/>
      <c r="PUP120" s="63"/>
      <c r="PUQ120" s="63"/>
      <c r="PUR120" s="63"/>
      <c r="PUS120" s="63"/>
      <c r="PUT120" s="63"/>
      <c r="PUU120" s="63"/>
      <c r="PUV120" s="63"/>
      <c r="PUW120" s="63"/>
      <c r="PUX120" s="63"/>
      <c r="PUY120" s="63"/>
      <c r="PUZ120" s="63"/>
      <c r="PVA120" s="63"/>
      <c r="PVB120" s="63"/>
      <c r="PVC120" s="63"/>
      <c r="PVD120" s="63"/>
      <c r="PVE120" s="63"/>
      <c r="PVF120" s="63"/>
      <c r="PVG120" s="63"/>
      <c r="PVH120" s="63"/>
      <c r="PVI120" s="63"/>
      <c r="PVJ120" s="63"/>
      <c r="PVK120" s="63"/>
      <c r="PVL120" s="63"/>
      <c r="PVM120" s="63"/>
      <c r="PVN120" s="63"/>
      <c r="PVO120" s="63"/>
      <c r="PVP120" s="63"/>
      <c r="PVQ120" s="63"/>
      <c r="PVR120" s="63"/>
      <c r="PVS120" s="63"/>
      <c r="PVT120" s="63"/>
      <c r="PVU120" s="63"/>
      <c r="PVV120" s="63"/>
      <c r="PVW120" s="63"/>
      <c r="PVX120" s="63"/>
      <c r="PVY120" s="63"/>
      <c r="PVZ120" s="63"/>
      <c r="PWA120" s="63"/>
      <c r="PWB120" s="63"/>
      <c r="PWC120" s="63"/>
      <c r="PWD120" s="63"/>
      <c r="PWE120" s="63"/>
      <c r="PWF120" s="63"/>
      <c r="PWG120" s="63"/>
      <c r="PWH120" s="63"/>
      <c r="PWI120" s="63"/>
      <c r="PWJ120" s="63"/>
      <c r="PWK120" s="63"/>
      <c r="PWL120" s="63"/>
      <c r="PWM120" s="63"/>
      <c r="PWN120" s="63"/>
      <c r="PWO120" s="63"/>
      <c r="PWP120" s="63"/>
      <c r="PWQ120" s="63"/>
      <c r="PWR120" s="63"/>
      <c r="PWS120" s="63"/>
      <c r="PWT120" s="63"/>
      <c r="PWU120" s="63"/>
      <c r="PWV120" s="63"/>
      <c r="PWW120" s="63"/>
      <c r="PWX120" s="63"/>
      <c r="PWY120" s="63"/>
      <c r="PWZ120" s="63"/>
      <c r="PXA120" s="63"/>
      <c r="PXB120" s="63"/>
      <c r="PXC120" s="63"/>
      <c r="PXD120" s="63"/>
      <c r="PXE120" s="63"/>
      <c r="PXF120" s="63"/>
      <c r="PXG120" s="63"/>
      <c r="PXH120" s="63"/>
      <c r="PXI120" s="63"/>
      <c r="PXJ120" s="63"/>
      <c r="PXK120" s="63"/>
      <c r="PXL120" s="63"/>
      <c r="PXM120" s="63"/>
      <c r="PXN120" s="63"/>
      <c r="PXO120" s="63"/>
      <c r="PXP120" s="63"/>
      <c r="PXQ120" s="63"/>
      <c r="PXR120" s="63"/>
      <c r="PXS120" s="63"/>
      <c r="PXT120" s="63"/>
      <c r="PXU120" s="63"/>
      <c r="PXV120" s="63"/>
      <c r="PXW120" s="63"/>
      <c r="PXX120" s="63"/>
      <c r="PXY120" s="63"/>
      <c r="PXZ120" s="63"/>
      <c r="PYA120" s="63"/>
      <c r="PYB120" s="63"/>
      <c r="PYC120" s="63"/>
      <c r="PYD120" s="63"/>
      <c r="PYE120" s="63"/>
      <c r="PYF120" s="63"/>
      <c r="PYG120" s="63"/>
      <c r="PYH120" s="63"/>
      <c r="PYI120" s="63"/>
      <c r="PYJ120" s="63"/>
      <c r="PYK120" s="63"/>
      <c r="PYL120" s="63"/>
      <c r="PYM120" s="63"/>
      <c r="PYN120" s="63"/>
      <c r="PYO120" s="63"/>
      <c r="PYP120" s="63"/>
      <c r="PYQ120" s="63"/>
      <c r="PYR120" s="63"/>
      <c r="PYS120" s="63"/>
      <c r="PYT120" s="63"/>
      <c r="PYU120" s="63"/>
      <c r="PYV120" s="63"/>
      <c r="PYW120" s="63"/>
      <c r="PYX120" s="63"/>
      <c r="PYY120" s="63"/>
      <c r="PYZ120" s="63"/>
      <c r="PZA120" s="63"/>
      <c r="PZB120" s="63"/>
      <c r="PZC120" s="63"/>
      <c r="PZD120" s="63"/>
      <c r="PZE120" s="63"/>
      <c r="PZF120" s="63"/>
      <c r="PZG120" s="63"/>
      <c r="PZH120" s="63"/>
      <c r="PZI120" s="63"/>
      <c r="PZJ120" s="63"/>
      <c r="PZK120" s="63"/>
      <c r="PZL120" s="63"/>
      <c r="PZM120" s="63"/>
      <c r="PZN120" s="63"/>
      <c r="PZO120" s="63"/>
      <c r="PZP120" s="63"/>
      <c r="PZQ120" s="63"/>
      <c r="PZR120" s="63"/>
      <c r="PZS120" s="63"/>
      <c r="PZT120" s="63"/>
      <c r="PZU120" s="63"/>
      <c r="PZV120" s="63"/>
      <c r="PZW120" s="63"/>
      <c r="PZX120" s="63"/>
      <c r="PZY120" s="63"/>
      <c r="PZZ120" s="63"/>
      <c r="QAA120" s="63"/>
      <c r="QAB120" s="63"/>
      <c r="QAC120" s="63"/>
      <c r="QAD120" s="63"/>
      <c r="QAE120" s="63"/>
      <c r="QAF120" s="63"/>
      <c r="QAG120" s="63"/>
      <c r="QAH120" s="63"/>
      <c r="QAI120" s="63"/>
      <c r="QAJ120" s="63"/>
      <c r="QAK120" s="63"/>
      <c r="QAL120" s="63"/>
      <c r="QAM120" s="63"/>
      <c r="QAN120" s="63"/>
      <c r="QAO120" s="63"/>
      <c r="QAP120" s="63"/>
      <c r="QAQ120" s="63"/>
      <c r="QAR120" s="63"/>
      <c r="QAS120" s="63"/>
      <c r="QAT120" s="63"/>
      <c r="QAU120" s="63"/>
      <c r="QAV120" s="63"/>
      <c r="QAW120" s="63"/>
      <c r="QAX120" s="63"/>
      <c r="QAY120" s="63"/>
      <c r="QAZ120" s="63"/>
      <c r="QBA120" s="63"/>
      <c r="QBB120" s="63"/>
      <c r="QBC120" s="63"/>
      <c r="QBD120" s="63"/>
      <c r="QBE120" s="63"/>
      <c r="QBF120" s="63"/>
      <c r="QBG120" s="63"/>
      <c r="QBH120" s="63"/>
      <c r="QBI120" s="63"/>
      <c r="QBJ120" s="63"/>
      <c r="QBK120" s="63"/>
      <c r="QBL120" s="63"/>
      <c r="QBM120" s="63"/>
      <c r="QBN120" s="63"/>
      <c r="QBO120" s="63"/>
      <c r="QBP120" s="63"/>
      <c r="QBQ120" s="63"/>
      <c r="QBR120" s="63"/>
      <c r="QBS120" s="63"/>
      <c r="QBT120" s="63"/>
      <c r="QBU120" s="63"/>
      <c r="QBV120" s="63"/>
      <c r="QBW120" s="63"/>
      <c r="QBX120" s="63"/>
      <c r="QBY120" s="63"/>
      <c r="QBZ120" s="63"/>
      <c r="QCA120" s="63"/>
      <c r="QCB120" s="63"/>
      <c r="QCC120" s="63"/>
      <c r="QCD120" s="63"/>
      <c r="QCE120" s="63"/>
      <c r="QCF120" s="63"/>
      <c r="QCG120" s="63"/>
      <c r="QCH120" s="63"/>
      <c r="QCI120" s="63"/>
      <c r="QCJ120" s="63"/>
      <c r="QCK120" s="63"/>
      <c r="QCL120" s="63"/>
      <c r="QCM120" s="63"/>
      <c r="QCN120" s="63"/>
      <c r="QCO120" s="63"/>
      <c r="QCP120" s="63"/>
      <c r="QCQ120" s="63"/>
      <c r="QCR120" s="63"/>
      <c r="QCS120" s="63"/>
      <c r="QCT120" s="63"/>
      <c r="QCU120" s="63"/>
      <c r="QCV120" s="63"/>
      <c r="QCW120" s="63"/>
      <c r="QCX120" s="63"/>
      <c r="QCY120" s="63"/>
      <c r="QCZ120" s="63"/>
      <c r="QDA120" s="63"/>
      <c r="QDB120" s="63"/>
      <c r="QDC120" s="63"/>
      <c r="QDD120" s="63"/>
      <c r="QDE120" s="63"/>
      <c r="QDF120" s="63"/>
      <c r="QDG120" s="63"/>
      <c r="QDH120" s="63"/>
      <c r="QDI120" s="63"/>
      <c r="QDJ120" s="63"/>
      <c r="QDK120" s="63"/>
      <c r="QDL120" s="63"/>
      <c r="QDM120" s="63"/>
      <c r="QDN120" s="63"/>
      <c r="QDO120" s="63"/>
      <c r="QDP120" s="63"/>
      <c r="QDQ120" s="63"/>
      <c r="QDR120" s="63"/>
      <c r="QDS120" s="63"/>
      <c r="QDT120" s="63"/>
      <c r="QDU120" s="63"/>
      <c r="QDV120" s="63"/>
      <c r="QDW120" s="63"/>
      <c r="QDX120" s="63"/>
      <c r="QDY120" s="63"/>
      <c r="QDZ120" s="63"/>
      <c r="QEA120" s="63"/>
      <c r="QEB120" s="63"/>
      <c r="QEC120" s="63"/>
      <c r="QED120" s="63"/>
      <c r="QEE120" s="63"/>
      <c r="QEF120" s="63"/>
      <c r="QEG120" s="63"/>
      <c r="QEH120" s="63"/>
      <c r="QEI120" s="63"/>
      <c r="QEJ120" s="63"/>
      <c r="QEK120" s="63"/>
      <c r="QEL120" s="63"/>
      <c r="QEM120" s="63"/>
      <c r="QEN120" s="63"/>
      <c r="QEO120" s="63"/>
      <c r="QEP120" s="63"/>
      <c r="QEQ120" s="63"/>
      <c r="QER120" s="63"/>
      <c r="QES120" s="63"/>
      <c r="QET120" s="63"/>
      <c r="QEU120" s="63"/>
      <c r="QEV120" s="63"/>
      <c r="QEW120" s="63"/>
      <c r="QEX120" s="63"/>
      <c r="QEY120" s="63"/>
      <c r="QEZ120" s="63"/>
      <c r="QFA120" s="63"/>
      <c r="QFB120" s="63"/>
      <c r="QFC120" s="63"/>
      <c r="QFD120" s="63"/>
      <c r="QFE120" s="63"/>
      <c r="QFF120" s="63"/>
      <c r="QFG120" s="63"/>
      <c r="QFH120" s="63"/>
      <c r="QFI120" s="63"/>
      <c r="QFJ120" s="63"/>
      <c r="QFK120" s="63"/>
      <c r="QFL120" s="63"/>
      <c r="QFM120" s="63"/>
      <c r="QFN120" s="63"/>
      <c r="QFO120" s="63"/>
      <c r="QFP120" s="63"/>
      <c r="QFQ120" s="63"/>
      <c r="QFR120" s="63"/>
      <c r="QFS120" s="63"/>
      <c r="QFT120" s="63"/>
      <c r="QFU120" s="63"/>
      <c r="QFV120" s="63"/>
      <c r="QFW120" s="63"/>
      <c r="QFX120" s="63"/>
      <c r="QFY120" s="63"/>
      <c r="QFZ120" s="63"/>
      <c r="QGA120" s="63"/>
      <c r="QGB120" s="63"/>
      <c r="QGC120" s="63"/>
      <c r="QGD120" s="63"/>
      <c r="QGE120" s="63"/>
      <c r="QGF120" s="63"/>
      <c r="QGG120" s="63"/>
      <c r="QGH120" s="63"/>
      <c r="QGI120" s="63"/>
      <c r="QGJ120" s="63"/>
      <c r="QGK120" s="63"/>
      <c r="QGL120" s="63"/>
      <c r="QGM120" s="63"/>
      <c r="QGN120" s="63"/>
      <c r="QGO120" s="63"/>
      <c r="QGP120" s="63"/>
      <c r="QGQ120" s="63"/>
      <c r="QGR120" s="63"/>
      <c r="QGS120" s="63"/>
      <c r="QGT120" s="63"/>
      <c r="QGU120" s="63"/>
      <c r="QGV120" s="63"/>
      <c r="QGW120" s="63"/>
      <c r="QGX120" s="63"/>
      <c r="QGY120" s="63"/>
      <c r="QGZ120" s="63"/>
      <c r="QHA120" s="63"/>
      <c r="QHB120" s="63"/>
      <c r="QHC120" s="63"/>
      <c r="QHD120" s="63"/>
      <c r="QHE120" s="63"/>
      <c r="QHF120" s="63"/>
      <c r="QHG120" s="63"/>
      <c r="QHH120" s="63"/>
      <c r="QHI120" s="63"/>
      <c r="QHJ120" s="63"/>
      <c r="QHK120" s="63"/>
      <c r="QHL120" s="63"/>
      <c r="QHM120" s="63"/>
      <c r="QHN120" s="63"/>
      <c r="QHO120" s="63"/>
      <c r="QHP120" s="63"/>
      <c r="QHQ120" s="63"/>
      <c r="QHR120" s="63"/>
      <c r="QHS120" s="63"/>
      <c r="QHT120" s="63"/>
      <c r="QHU120" s="63"/>
      <c r="QHV120" s="63"/>
      <c r="QHW120" s="63"/>
      <c r="QHX120" s="63"/>
      <c r="QHY120" s="63"/>
      <c r="QHZ120" s="63"/>
      <c r="QIA120" s="63"/>
      <c r="QIB120" s="63"/>
      <c r="QIC120" s="63"/>
      <c r="QID120" s="63"/>
      <c r="QIE120" s="63"/>
      <c r="QIF120" s="63"/>
      <c r="QIG120" s="63"/>
      <c r="QIH120" s="63"/>
      <c r="QII120" s="63"/>
      <c r="QIJ120" s="63"/>
      <c r="QIK120" s="63"/>
      <c r="QIL120" s="63"/>
      <c r="QIM120" s="63"/>
      <c r="QIN120" s="63"/>
      <c r="QIO120" s="63"/>
      <c r="QIP120" s="63"/>
      <c r="QIQ120" s="63"/>
      <c r="QIR120" s="63"/>
      <c r="QIS120" s="63"/>
      <c r="QIT120" s="63"/>
      <c r="QIU120" s="63"/>
      <c r="QIV120" s="63"/>
      <c r="QIW120" s="63"/>
      <c r="QIX120" s="63"/>
      <c r="QIY120" s="63"/>
      <c r="QIZ120" s="63"/>
      <c r="QJA120" s="63"/>
      <c r="QJB120" s="63"/>
      <c r="QJC120" s="63"/>
      <c r="QJD120" s="63"/>
      <c r="QJE120" s="63"/>
      <c r="QJF120" s="63"/>
      <c r="QJG120" s="63"/>
      <c r="QJH120" s="63"/>
      <c r="QJI120" s="63"/>
      <c r="QJJ120" s="63"/>
      <c r="QJK120" s="63"/>
      <c r="QJL120" s="63"/>
      <c r="QJM120" s="63"/>
      <c r="QJN120" s="63"/>
      <c r="QJO120" s="63"/>
      <c r="QJP120" s="63"/>
      <c r="QJQ120" s="63"/>
      <c r="QJR120" s="63"/>
      <c r="QJS120" s="63"/>
      <c r="QJT120" s="63"/>
      <c r="QJU120" s="63"/>
      <c r="QJV120" s="63"/>
      <c r="QJW120" s="63"/>
      <c r="QJX120" s="63"/>
      <c r="QJY120" s="63"/>
      <c r="QJZ120" s="63"/>
      <c r="QKA120" s="63"/>
      <c r="QKB120" s="63"/>
      <c r="QKC120" s="63"/>
      <c r="QKD120" s="63"/>
      <c r="QKE120" s="63"/>
      <c r="QKF120" s="63"/>
      <c r="QKG120" s="63"/>
      <c r="QKH120" s="63"/>
      <c r="QKI120" s="63"/>
      <c r="QKJ120" s="63"/>
      <c r="QKK120" s="63"/>
      <c r="QKL120" s="63"/>
      <c r="QKM120" s="63"/>
      <c r="QKN120" s="63"/>
      <c r="QKO120" s="63"/>
      <c r="QKP120" s="63"/>
      <c r="QKQ120" s="63"/>
      <c r="QKR120" s="63"/>
      <c r="QKS120" s="63"/>
      <c r="QKT120" s="63"/>
      <c r="QKU120" s="63"/>
      <c r="QKV120" s="63"/>
      <c r="QKW120" s="63"/>
      <c r="QKX120" s="63"/>
      <c r="QKY120" s="63"/>
      <c r="QKZ120" s="63"/>
      <c r="QLA120" s="63"/>
      <c r="QLB120" s="63"/>
      <c r="QLC120" s="63"/>
      <c r="QLD120" s="63"/>
      <c r="QLE120" s="63"/>
      <c r="QLF120" s="63"/>
      <c r="QLG120" s="63"/>
      <c r="QLH120" s="63"/>
      <c r="QLI120" s="63"/>
      <c r="QLJ120" s="63"/>
      <c r="QLK120" s="63"/>
      <c r="QLL120" s="63"/>
      <c r="QLM120" s="63"/>
      <c r="QLN120" s="63"/>
      <c r="QLO120" s="63"/>
      <c r="QLP120" s="63"/>
      <c r="QLQ120" s="63"/>
      <c r="QLR120" s="63"/>
      <c r="QLS120" s="63"/>
      <c r="QLT120" s="63"/>
      <c r="QLU120" s="63"/>
      <c r="QLV120" s="63"/>
      <c r="QLW120" s="63"/>
      <c r="QLX120" s="63"/>
      <c r="QLY120" s="63"/>
      <c r="QLZ120" s="63"/>
      <c r="QMA120" s="63"/>
      <c r="QMB120" s="63"/>
      <c r="QMC120" s="63"/>
      <c r="QMD120" s="63"/>
      <c r="QME120" s="63"/>
      <c r="QMF120" s="63"/>
      <c r="QMG120" s="63"/>
      <c r="QMH120" s="63"/>
      <c r="QMI120" s="63"/>
      <c r="QMJ120" s="63"/>
      <c r="QMK120" s="63"/>
      <c r="QML120" s="63"/>
      <c r="QMM120" s="63"/>
      <c r="QMN120" s="63"/>
      <c r="QMO120" s="63"/>
      <c r="QMP120" s="63"/>
      <c r="QMQ120" s="63"/>
      <c r="QMR120" s="63"/>
      <c r="QMS120" s="63"/>
      <c r="QMT120" s="63"/>
      <c r="QMU120" s="63"/>
      <c r="QMV120" s="63"/>
      <c r="QMW120" s="63"/>
      <c r="QMX120" s="63"/>
      <c r="QMY120" s="63"/>
      <c r="QMZ120" s="63"/>
      <c r="QNA120" s="63"/>
      <c r="QNB120" s="63"/>
      <c r="QNC120" s="63"/>
      <c r="QND120" s="63"/>
      <c r="QNE120" s="63"/>
      <c r="QNF120" s="63"/>
      <c r="QNG120" s="63"/>
      <c r="QNH120" s="63"/>
      <c r="QNI120" s="63"/>
      <c r="QNJ120" s="63"/>
      <c r="QNK120" s="63"/>
      <c r="QNL120" s="63"/>
      <c r="QNM120" s="63"/>
      <c r="QNN120" s="63"/>
      <c r="QNO120" s="63"/>
      <c r="QNP120" s="63"/>
      <c r="QNQ120" s="63"/>
      <c r="QNR120" s="63"/>
      <c r="QNS120" s="63"/>
      <c r="QNT120" s="63"/>
      <c r="QNU120" s="63"/>
      <c r="QNV120" s="63"/>
      <c r="QNW120" s="63"/>
      <c r="QNX120" s="63"/>
      <c r="QNY120" s="63"/>
      <c r="QNZ120" s="63"/>
      <c r="QOA120" s="63"/>
      <c r="QOB120" s="63"/>
      <c r="QOC120" s="63"/>
      <c r="QOD120" s="63"/>
      <c r="QOE120" s="63"/>
      <c r="QOF120" s="63"/>
      <c r="QOG120" s="63"/>
      <c r="QOH120" s="63"/>
      <c r="QOI120" s="63"/>
      <c r="QOJ120" s="63"/>
      <c r="QOK120" s="63"/>
      <c r="QOL120" s="63"/>
      <c r="QOM120" s="63"/>
      <c r="QON120" s="63"/>
      <c r="QOO120" s="63"/>
      <c r="QOP120" s="63"/>
      <c r="QOQ120" s="63"/>
      <c r="QOR120" s="63"/>
      <c r="QOS120" s="63"/>
      <c r="QOT120" s="63"/>
      <c r="QOU120" s="63"/>
      <c r="QOV120" s="63"/>
      <c r="QOW120" s="63"/>
      <c r="QOX120" s="63"/>
      <c r="QOY120" s="63"/>
      <c r="QOZ120" s="63"/>
      <c r="QPA120" s="63"/>
      <c r="QPB120" s="63"/>
      <c r="QPC120" s="63"/>
      <c r="QPD120" s="63"/>
      <c r="QPE120" s="63"/>
      <c r="QPF120" s="63"/>
      <c r="QPG120" s="63"/>
      <c r="QPH120" s="63"/>
      <c r="QPI120" s="63"/>
      <c r="QPJ120" s="63"/>
      <c r="QPK120" s="63"/>
      <c r="QPL120" s="63"/>
      <c r="QPM120" s="63"/>
      <c r="QPN120" s="63"/>
      <c r="QPO120" s="63"/>
      <c r="QPP120" s="63"/>
      <c r="QPQ120" s="63"/>
      <c r="QPR120" s="63"/>
      <c r="QPS120" s="63"/>
      <c r="QPT120" s="63"/>
      <c r="QPU120" s="63"/>
      <c r="QPV120" s="63"/>
      <c r="QPW120" s="63"/>
      <c r="QPX120" s="63"/>
      <c r="QPY120" s="63"/>
      <c r="QPZ120" s="63"/>
      <c r="QQA120" s="63"/>
      <c r="QQB120" s="63"/>
      <c r="QQC120" s="63"/>
      <c r="QQD120" s="63"/>
      <c r="QQE120" s="63"/>
      <c r="QQF120" s="63"/>
      <c r="QQG120" s="63"/>
      <c r="QQH120" s="63"/>
      <c r="QQI120" s="63"/>
      <c r="QQJ120" s="63"/>
      <c r="QQK120" s="63"/>
      <c r="QQL120" s="63"/>
      <c r="QQM120" s="63"/>
      <c r="QQN120" s="63"/>
      <c r="QQO120" s="63"/>
      <c r="QQP120" s="63"/>
      <c r="QQQ120" s="63"/>
      <c r="QQR120" s="63"/>
      <c r="QQS120" s="63"/>
      <c r="QQT120" s="63"/>
      <c r="QQU120" s="63"/>
      <c r="QQV120" s="63"/>
      <c r="QQW120" s="63"/>
      <c r="QQX120" s="63"/>
      <c r="QQY120" s="63"/>
      <c r="QQZ120" s="63"/>
      <c r="QRA120" s="63"/>
      <c r="QRB120" s="63"/>
      <c r="QRC120" s="63"/>
      <c r="QRD120" s="63"/>
      <c r="QRE120" s="63"/>
      <c r="QRF120" s="63"/>
      <c r="QRG120" s="63"/>
      <c r="QRH120" s="63"/>
      <c r="QRI120" s="63"/>
      <c r="QRJ120" s="63"/>
      <c r="QRK120" s="63"/>
      <c r="QRL120" s="63"/>
      <c r="QRM120" s="63"/>
      <c r="QRN120" s="63"/>
      <c r="QRO120" s="63"/>
      <c r="QRP120" s="63"/>
      <c r="QRQ120" s="63"/>
      <c r="QRR120" s="63"/>
      <c r="QRS120" s="63"/>
      <c r="QRT120" s="63"/>
      <c r="QRU120" s="63"/>
      <c r="QRV120" s="63"/>
      <c r="QRW120" s="63"/>
      <c r="QRX120" s="63"/>
      <c r="QRY120" s="63"/>
      <c r="QRZ120" s="63"/>
      <c r="QSA120" s="63"/>
      <c r="QSB120" s="63"/>
      <c r="QSC120" s="63"/>
      <c r="QSD120" s="63"/>
      <c r="QSE120" s="63"/>
      <c r="QSF120" s="63"/>
      <c r="QSG120" s="63"/>
      <c r="QSH120" s="63"/>
      <c r="QSI120" s="63"/>
      <c r="QSJ120" s="63"/>
      <c r="QSK120" s="63"/>
      <c r="QSL120" s="63"/>
      <c r="QSM120" s="63"/>
      <c r="QSN120" s="63"/>
      <c r="QSO120" s="63"/>
      <c r="QSP120" s="63"/>
      <c r="QSQ120" s="63"/>
      <c r="QSR120" s="63"/>
      <c r="QSS120" s="63"/>
      <c r="QST120" s="63"/>
      <c r="QSU120" s="63"/>
      <c r="QSV120" s="63"/>
      <c r="QSW120" s="63"/>
      <c r="QSX120" s="63"/>
      <c r="QSY120" s="63"/>
      <c r="QSZ120" s="63"/>
      <c r="QTA120" s="63"/>
      <c r="QTB120" s="63"/>
      <c r="QTC120" s="63"/>
      <c r="QTD120" s="63"/>
      <c r="QTE120" s="63"/>
      <c r="QTF120" s="63"/>
      <c r="QTG120" s="63"/>
      <c r="QTH120" s="63"/>
      <c r="QTI120" s="63"/>
      <c r="QTJ120" s="63"/>
      <c r="QTK120" s="63"/>
      <c r="QTL120" s="63"/>
      <c r="QTM120" s="63"/>
      <c r="QTN120" s="63"/>
      <c r="QTO120" s="63"/>
      <c r="QTP120" s="63"/>
      <c r="QTQ120" s="63"/>
      <c r="QTR120" s="63"/>
      <c r="QTS120" s="63"/>
      <c r="QTT120" s="63"/>
      <c r="QTU120" s="63"/>
      <c r="QTV120" s="63"/>
      <c r="QTW120" s="63"/>
      <c r="QTX120" s="63"/>
      <c r="QTY120" s="63"/>
      <c r="QTZ120" s="63"/>
      <c r="QUA120" s="63"/>
      <c r="QUB120" s="63"/>
      <c r="QUC120" s="63"/>
      <c r="QUD120" s="63"/>
      <c r="QUE120" s="63"/>
      <c r="QUF120" s="63"/>
      <c r="QUG120" s="63"/>
      <c r="QUH120" s="63"/>
      <c r="QUI120" s="63"/>
      <c r="QUJ120" s="63"/>
      <c r="QUK120" s="63"/>
      <c r="QUL120" s="63"/>
      <c r="QUM120" s="63"/>
      <c r="QUN120" s="63"/>
      <c r="QUO120" s="63"/>
      <c r="QUP120" s="63"/>
      <c r="QUQ120" s="63"/>
      <c r="QUR120" s="63"/>
      <c r="QUS120" s="63"/>
      <c r="QUT120" s="63"/>
      <c r="QUU120" s="63"/>
      <c r="QUV120" s="63"/>
      <c r="QUW120" s="63"/>
      <c r="QUX120" s="63"/>
      <c r="QUY120" s="63"/>
      <c r="QUZ120" s="63"/>
      <c r="QVA120" s="63"/>
      <c r="QVB120" s="63"/>
      <c r="QVC120" s="63"/>
      <c r="QVD120" s="63"/>
      <c r="QVE120" s="63"/>
      <c r="QVF120" s="63"/>
      <c r="QVG120" s="63"/>
      <c r="QVH120" s="63"/>
      <c r="QVI120" s="63"/>
      <c r="QVJ120" s="63"/>
      <c r="QVK120" s="63"/>
      <c r="QVL120" s="63"/>
      <c r="QVM120" s="63"/>
      <c r="QVN120" s="63"/>
      <c r="QVO120" s="63"/>
      <c r="QVP120" s="63"/>
      <c r="QVQ120" s="63"/>
      <c r="QVR120" s="63"/>
      <c r="QVS120" s="63"/>
      <c r="QVT120" s="63"/>
      <c r="QVU120" s="63"/>
      <c r="QVV120" s="63"/>
      <c r="QVW120" s="63"/>
      <c r="QVX120" s="63"/>
      <c r="QVY120" s="63"/>
      <c r="QVZ120" s="63"/>
      <c r="QWA120" s="63"/>
      <c r="QWB120" s="63"/>
      <c r="QWC120" s="63"/>
      <c r="QWD120" s="63"/>
      <c r="QWE120" s="63"/>
      <c r="QWF120" s="63"/>
      <c r="QWG120" s="63"/>
      <c r="QWH120" s="63"/>
      <c r="QWI120" s="63"/>
      <c r="QWJ120" s="63"/>
      <c r="QWK120" s="63"/>
      <c r="QWL120" s="63"/>
      <c r="QWM120" s="63"/>
      <c r="QWN120" s="63"/>
      <c r="QWO120" s="63"/>
      <c r="QWP120" s="63"/>
      <c r="QWQ120" s="63"/>
      <c r="QWR120" s="63"/>
      <c r="QWS120" s="63"/>
      <c r="QWT120" s="63"/>
      <c r="QWU120" s="63"/>
      <c r="QWV120" s="63"/>
      <c r="QWW120" s="63"/>
      <c r="QWX120" s="63"/>
      <c r="QWY120" s="63"/>
      <c r="QWZ120" s="63"/>
      <c r="QXA120" s="63"/>
      <c r="QXB120" s="63"/>
      <c r="QXC120" s="63"/>
      <c r="QXD120" s="63"/>
      <c r="QXE120" s="63"/>
      <c r="QXF120" s="63"/>
      <c r="QXG120" s="63"/>
      <c r="QXH120" s="63"/>
      <c r="QXI120" s="63"/>
      <c r="QXJ120" s="63"/>
      <c r="QXK120" s="63"/>
      <c r="QXL120" s="63"/>
      <c r="QXM120" s="63"/>
      <c r="QXN120" s="63"/>
      <c r="QXO120" s="63"/>
      <c r="QXP120" s="63"/>
      <c r="QXQ120" s="63"/>
      <c r="QXR120" s="63"/>
      <c r="QXS120" s="63"/>
      <c r="QXT120" s="63"/>
      <c r="QXU120" s="63"/>
      <c r="QXV120" s="63"/>
      <c r="QXW120" s="63"/>
      <c r="QXX120" s="63"/>
      <c r="QXY120" s="63"/>
      <c r="QXZ120" s="63"/>
      <c r="QYA120" s="63"/>
      <c r="QYB120" s="63"/>
      <c r="QYC120" s="63"/>
      <c r="QYD120" s="63"/>
      <c r="QYE120" s="63"/>
      <c r="QYF120" s="63"/>
      <c r="QYG120" s="63"/>
      <c r="QYH120" s="63"/>
      <c r="QYI120" s="63"/>
      <c r="QYJ120" s="63"/>
      <c r="QYK120" s="63"/>
      <c r="QYL120" s="63"/>
      <c r="QYM120" s="63"/>
      <c r="QYN120" s="63"/>
      <c r="QYO120" s="63"/>
      <c r="QYP120" s="63"/>
      <c r="QYQ120" s="63"/>
      <c r="QYR120" s="63"/>
      <c r="QYS120" s="63"/>
      <c r="QYT120" s="63"/>
      <c r="QYU120" s="63"/>
      <c r="QYV120" s="63"/>
      <c r="QYW120" s="63"/>
      <c r="QYX120" s="63"/>
      <c r="QYY120" s="63"/>
      <c r="QYZ120" s="63"/>
      <c r="QZA120" s="63"/>
      <c r="QZB120" s="63"/>
      <c r="QZC120" s="63"/>
      <c r="QZD120" s="63"/>
      <c r="QZE120" s="63"/>
      <c r="QZF120" s="63"/>
      <c r="QZG120" s="63"/>
      <c r="QZH120" s="63"/>
      <c r="QZI120" s="63"/>
      <c r="QZJ120" s="63"/>
      <c r="QZK120" s="63"/>
      <c r="QZL120" s="63"/>
      <c r="QZM120" s="63"/>
      <c r="QZN120" s="63"/>
      <c r="QZO120" s="63"/>
      <c r="QZP120" s="63"/>
      <c r="QZQ120" s="63"/>
      <c r="QZR120" s="63"/>
      <c r="QZS120" s="63"/>
      <c r="QZT120" s="63"/>
      <c r="QZU120" s="63"/>
      <c r="QZV120" s="63"/>
      <c r="QZW120" s="63"/>
      <c r="QZX120" s="63"/>
      <c r="QZY120" s="63"/>
      <c r="QZZ120" s="63"/>
      <c r="RAA120" s="63"/>
      <c r="RAB120" s="63"/>
      <c r="RAC120" s="63"/>
      <c r="RAD120" s="63"/>
      <c r="RAE120" s="63"/>
      <c r="RAF120" s="63"/>
      <c r="RAG120" s="63"/>
      <c r="RAH120" s="63"/>
      <c r="RAI120" s="63"/>
      <c r="RAJ120" s="63"/>
      <c r="RAK120" s="63"/>
      <c r="RAL120" s="63"/>
      <c r="RAM120" s="63"/>
      <c r="RAN120" s="63"/>
      <c r="RAO120" s="63"/>
      <c r="RAP120" s="63"/>
      <c r="RAQ120" s="63"/>
      <c r="RAR120" s="63"/>
      <c r="RAS120" s="63"/>
      <c r="RAT120" s="63"/>
      <c r="RAU120" s="63"/>
      <c r="RAV120" s="63"/>
      <c r="RAW120" s="63"/>
      <c r="RAX120" s="63"/>
      <c r="RAY120" s="63"/>
      <c r="RAZ120" s="63"/>
      <c r="RBA120" s="63"/>
      <c r="RBB120" s="63"/>
      <c r="RBC120" s="63"/>
      <c r="RBD120" s="63"/>
      <c r="RBE120" s="63"/>
      <c r="RBF120" s="63"/>
      <c r="RBG120" s="63"/>
      <c r="RBH120" s="63"/>
      <c r="RBI120" s="63"/>
      <c r="RBJ120" s="63"/>
      <c r="RBK120" s="63"/>
      <c r="RBL120" s="63"/>
      <c r="RBM120" s="63"/>
      <c r="RBN120" s="63"/>
      <c r="RBO120" s="63"/>
      <c r="RBP120" s="63"/>
      <c r="RBQ120" s="63"/>
      <c r="RBR120" s="63"/>
      <c r="RBS120" s="63"/>
      <c r="RBT120" s="63"/>
      <c r="RBU120" s="63"/>
      <c r="RBV120" s="63"/>
      <c r="RBW120" s="63"/>
      <c r="RBX120" s="63"/>
      <c r="RBY120" s="63"/>
      <c r="RBZ120" s="63"/>
      <c r="RCA120" s="63"/>
      <c r="RCB120" s="63"/>
      <c r="RCC120" s="63"/>
      <c r="RCD120" s="63"/>
      <c r="RCE120" s="63"/>
      <c r="RCF120" s="63"/>
      <c r="RCG120" s="63"/>
      <c r="RCH120" s="63"/>
      <c r="RCI120" s="63"/>
      <c r="RCJ120" s="63"/>
      <c r="RCK120" s="63"/>
      <c r="RCL120" s="63"/>
      <c r="RCM120" s="63"/>
      <c r="RCN120" s="63"/>
      <c r="RCO120" s="63"/>
      <c r="RCP120" s="63"/>
      <c r="RCQ120" s="63"/>
      <c r="RCR120" s="63"/>
      <c r="RCS120" s="63"/>
      <c r="RCT120" s="63"/>
      <c r="RCU120" s="63"/>
      <c r="RCV120" s="63"/>
      <c r="RCW120" s="63"/>
      <c r="RCX120" s="63"/>
      <c r="RCY120" s="63"/>
      <c r="RCZ120" s="63"/>
      <c r="RDA120" s="63"/>
      <c r="RDB120" s="63"/>
      <c r="RDC120" s="63"/>
      <c r="RDD120" s="63"/>
      <c r="RDE120" s="63"/>
      <c r="RDF120" s="63"/>
      <c r="RDG120" s="63"/>
      <c r="RDH120" s="63"/>
      <c r="RDI120" s="63"/>
      <c r="RDJ120" s="63"/>
      <c r="RDK120" s="63"/>
      <c r="RDL120" s="63"/>
      <c r="RDM120" s="63"/>
      <c r="RDN120" s="63"/>
      <c r="RDO120" s="63"/>
      <c r="RDP120" s="63"/>
      <c r="RDQ120" s="63"/>
      <c r="RDR120" s="63"/>
      <c r="RDS120" s="63"/>
      <c r="RDT120" s="63"/>
      <c r="RDU120" s="63"/>
      <c r="RDV120" s="63"/>
      <c r="RDW120" s="63"/>
      <c r="RDX120" s="63"/>
      <c r="RDY120" s="63"/>
      <c r="RDZ120" s="63"/>
      <c r="REA120" s="63"/>
      <c r="REB120" s="63"/>
      <c r="REC120" s="63"/>
      <c r="RED120" s="63"/>
      <c r="REE120" s="63"/>
      <c r="REF120" s="63"/>
      <c r="REG120" s="63"/>
      <c r="REH120" s="63"/>
      <c r="REI120" s="63"/>
      <c r="REJ120" s="63"/>
      <c r="REK120" s="63"/>
      <c r="REL120" s="63"/>
      <c r="REM120" s="63"/>
      <c r="REN120" s="63"/>
      <c r="REO120" s="63"/>
      <c r="REP120" s="63"/>
      <c r="REQ120" s="63"/>
      <c r="RER120" s="63"/>
      <c r="RES120" s="63"/>
      <c r="RET120" s="63"/>
      <c r="REU120" s="63"/>
      <c r="REV120" s="63"/>
      <c r="REW120" s="63"/>
      <c r="REX120" s="63"/>
      <c r="REY120" s="63"/>
      <c r="REZ120" s="63"/>
      <c r="RFA120" s="63"/>
      <c r="RFB120" s="63"/>
      <c r="RFC120" s="63"/>
      <c r="RFD120" s="63"/>
      <c r="RFE120" s="63"/>
      <c r="RFF120" s="63"/>
      <c r="RFG120" s="63"/>
      <c r="RFH120" s="63"/>
      <c r="RFI120" s="63"/>
      <c r="RFJ120" s="63"/>
      <c r="RFK120" s="63"/>
      <c r="RFL120" s="63"/>
      <c r="RFM120" s="63"/>
      <c r="RFN120" s="63"/>
      <c r="RFO120" s="63"/>
      <c r="RFP120" s="63"/>
      <c r="RFQ120" s="63"/>
      <c r="RFR120" s="63"/>
      <c r="RFS120" s="63"/>
      <c r="RFT120" s="63"/>
      <c r="RFU120" s="63"/>
      <c r="RFV120" s="63"/>
      <c r="RFW120" s="63"/>
      <c r="RFX120" s="63"/>
      <c r="RFY120" s="63"/>
      <c r="RFZ120" s="63"/>
      <c r="RGA120" s="63"/>
      <c r="RGB120" s="63"/>
      <c r="RGC120" s="63"/>
      <c r="RGD120" s="63"/>
      <c r="RGE120" s="63"/>
      <c r="RGF120" s="63"/>
      <c r="RGG120" s="63"/>
      <c r="RGH120" s="63"/>
      <c r="RGI120" s="63"/>
      <c r="RGJ120" s="63"/>
      <c r="RGK120" s="63"/>
      <c r="RGL120" s="63"/>
      <c r="RGM120" s="63"/>
      <c r="RGN120" s="63"/>
      <c r="RGO120" s="63"/>
      <c r="RGP120" s="63"/>
      <c r="RGQ120" s="63"/>
      <c r="RGR120" s="63"/>
      <c r="RGS120" s="63"/>
      <c r="RGT120" s="63"/>
      <c r="RGU120" s="63"/>
      <c r="RGV120" s="63"/>
      <c r="RGW120" s="63"/>
      <c r="RGX120" s="63"/>
      <c r="RGY120" s="63"/>
      <c r="RGZ120" s="63"/>
      <c r="RHA120" s="63"/>
      <c r="RHB120" s="63"/>
      <c r="RHC120" s="63"/>
      <c r="RHD120" s="63"/>
      <c r="RHE120" s="63"/>
      <c r="RHF120" s="63"/>
      <c r="RHG120" s="63"/>
      <c r="RHH120" s="63"/>
      <c r="RHI120" s="63"/>
      <c r="RHJ120" s="63"/>
      <c r="RHK120" s="63"/>
      <c r="RHL120" s="63"/>
      <c r="RHM120" s="63"/>
      <c r="RHN120" s="63"/>
      <c r="RHO120" s="63"/>
      <c r="RHP120" s="63"/>
      <c r="RHQ120" s="63"/>
      <c r="RHR120" s="63"/>
      <c r="RHS120" s="63"/>
      <c r="RHT120" s="63"/>
      <c r="RHU120" s="63"/>
      <c r="RHV120" s="63"/>
      <c r="RHW120" s="63"/>
      <c r="RHX120" s="63"/>
      <c r="RHY120" s="63"/>
      <c r="RHZ120" s="63"/>
      <c r="RIA120" s="63"/>
      <c r="RIB120" s="63"/>
      <c r="RIC120" s="63"/>
      <c r="RID120" s="63"/>
      <c r="RIE120" s="63"/>
      <c r="RIF120" s="63"/>
      <c r="RIG120" s="63"/>
      <c r="RIH120" s="63"/>
      <c r="RII120" s="63"/>
      <c r="RIJ120" s="63"/>
      <c r="RIK120" s="63"/>
      <c r="RIL120" s="63"/>
      <c r="RIM120" s="63"/>
      <c r="RIN120" s="63"/>
      <c r="RIO120" s="63"/>
      <c r="RIP120" s="63"/>
      <c r="RIQ120" s="63"/>
      <c r="RIR120" s="63"/>
      <c r="RIS120" s="63"/>
      <c r="RIT120" s="63"/>
      <c r="RIU120" s="63"/>
      <c r="RIV120" s="63"/>
      <c r="RIW120" s="63"/>
      <c r="RIX120" s="63"/>
      <c r="RIY120" s="63"/>
      <c r="RIZ120" s="63"/>
      <c r="RJA120" s="63"/>
      <c r="RJB120" s="63"/>
      <c r="RJC120" s="63"/>
      <c r="RJD120" s="63"/>
      <c r="RJE120" s="63"/>
      <c r="RJF120" s="63"/>
      <c r="RJG120" s="63"/>
      <c r="RJH120" s="63"/>
      <c r="RJI120" s="63"/>
      <c r="RJJ120" s="63"/>
      <c r="RJK120" s="63"/>
      <c r="RJL120" s="63"/>
      <c r="RJM120" s="63"/>
      <c r="RJN120" s="63"/>
      <c r="RJO120" s="63"/>
      <c r="RJP120" s="63"/>
      <c r="RJQ120" s="63"/>
      <c r="RJR120" s="63"/>
      <c r="RJS120" s="63"/>
      <c r="RJT120" s="63"/>
      <c r="RJU120" s="63"/>
      <c r="RJV120" s="63"/>
      <c r="RJW120" s="63"/>
      <c r="RJX120" s="63"/>
      <c r="RJY120" s="63"/>
      <c r="RJZ120" s="63"/>
      <c r="RKA120" s="63"/>
      <c r="RKB120" s="63"/>
      <c r="RKC120" s="63"/>
      <c r="RKD120" s="63"/>
      <c r="RKE120" s="63"/>
      <c r="RKF120" s="63"/>
      <c r="RKG120" s="63"/>
      <c r="RKH120" s="63"/>
      <c r="RKI120" s="63"/>
      <c r="RKJ120" s="63"/>
      <c r="RKK120" s="63"/>
      <c r="RKL120" s="63"/>
      <c r="RKM120" s="63"/>
      <c r="RKN120" s="63"/>
      <c r="RKO120" s="63"/>
      <c r="RKP120" s="63"/>
      <c r="RKQ120" s="63"/>
      <c r="RKR120" s="63"/>
      <c r="RKS120" s="63"/>
      <c r="RKT120" s="63"/>
      <c r="RKU120" s="63"/>
      <c r="RKV120" s="63"/>
      <c r="RKW120" s="63"/>
      <c r="RKX120" s="63"/>
      <c r="RKY120" s="63"/>
      <c r="RKZ120" s="63"/>
      <c r="RLA120" s="63"/>
      <c r="RLB120" s="63"/>
      <c r="RLC120" s="63"/>
      <c r="RLD120" s="63"/>
      <c r="RLE120" s="63"/>
      <c r="RLF120" s="63"/>
      <c r="RLG120" s="63"/>
      <c r="RLH120" s="63"/>
      <c r="RLI120" s="63"/>
      <c r="RLJ120" s="63"/>
      <c r="RLK120" s="63"/>
      <c r="RLL120" s="63"/>
      <c r="RLM120" s="63"/>
      <c r="RLN120" s="63"/>
      <c r="RLO120" s="63"/>
      <c r="RLP120" s="63"/>
      <c r="RLQ120" s="63"/>
      <c r="RLR120" s="63"/>
      <c r="RLS120" s="63"/>
      <c r="RLT120" s="63"/>
      <c r="RLU120" s="63"/>
      <c r="RLV120" s="63"/>
      <c r="RLW120" s="63"/>
      <c r="RLX120" s="63"/>
      <c r="RLY120" s="63"/>
      <c r="RLZ120" s="63"/>
      <c r="RMA120" s="63"/>
      <c r="RMB120" s="63"/>
      <c r="RMC120" s="63"/>
      <c r="RMD120" s="63"/>
      <c r="RME120" s="63"/>
      <c r="RMF120" s="63"/>
      <c r="RMG120" s="63"/>
      <c r="RMH120" s="63"/>
      <c r="RMI120" s="63"/>
      <c r="RMJ120" s="63"/>
      <c r="RMK120" s="63"/>
      <c r="RML120" s="63"/>
      <c r="RMM120" s="63"/>
      <c r="RMN120" s="63"/>
      <c r="RMO120" s="63"/>
      <c r="RMP120" s="63"/>
      <c r="RMQ120" s="63"/>
      <c r="RMR120" s="63"/>
      <c r="RMS120" s="63"/>
      <c r="RMT120" s="63"/>
      <c r="RMU120" s="63"/>
      <c r="RMV120" s="63"/>
      <c r="RMW120" s="63"/>
      <c r="RMX120" s="63"/>
      <c r="RMY120" s="63"/>
      <c r="RMZ120" s="63"/>
      <c r="RNA120" s="63"/>
      <c r="RNB120" s="63"/>
      <c r="RNC120" s="63"/>
      <c r="RND120" s="63"/>
      <c r="RNE120" s="63"/>
      <c r="RNF120" s="63"/>
      <c r="RNG120" s="63"/>
      <c r="RNH120" s="63"/>
      <c r="RNI120" s="63"/>
      <c r="RNJ120" s="63"/>
      <c r="RNK120" s="63"/>
      <c r="RNL120" s="63"/>
      <c r="RNM120" s="63"/>
      <c r="RNN120" s="63"/>
      <c r="RNO120" s="63"/>
      <c r="RNP120" s="63"/>
      <c r="RNQ120" s="63"/>
      <c r="RNR120" s="63"/>
      <c r="RNS120" s="63"/>
      <c r="RNT120" s="63"/>
      <c r="RNU120" s="63"/>
      <c r="RNV120" s="63"/>
      <c r="RNW120" s="63"/>
      <c r="RNX120" s="63"/>
      <c r="RNY120" s="63"/>
      <c r="RNZ120" s="63"/>
      <c r="ROA120" s="63"/>
      <c r="ROB120" s="63"/>
      <c r="ROC120" s="63"/>
      <c r="ROD120" s="63"/>
      <c r="ROE120" s="63"/>
      <c r="ROF120" s="63"/>
      <c r="ROG120" s="63"/>
      <c r="ROH120" s="63"/>
      <c r="ROI120" s="63"/>
      <c r="ROJ120" s="63"/>
      <c r="ROK120" s="63"/>
      <c r="ROL120" s="63"/>
      <c r="ROM120" s="63"/>
      <c r="RON120" s="63"/>
      <c r="ROO120" s="63"/>
      <c r="ROP120" s="63"/>
      <c r="ROQ120" s="63"/>
      <c r="ROR120" s="63"/>
      <c r="ROS120" s="63"/>
      <c r="ROT120" s="63"/>
      <c r="ROU120" s="63"/>
      <c r="ROV120" s="63"/>
      <c r="ROW120" s="63"/>
      <c r="ROX120" s="63"/>
      <c r="ROY120" s="63"/>
      <c r="ROZ120" s="63"/>
      <c r="RPA120" s="63"/>
      <c r="RPB120" s="63"/>
      <c r="RPC120" s="63"/>
      <c r="RPD120" s="63"/>
      <c r="RPE120" s="63"/>
      <c r="RPF120" s="63"/>
      <c r="RPG120" s="63"/>
      <c r="RPH120" s="63"/>
      <c r="RPI120" s="63"/>
      <c r="RPJ120" s="63"/>
      <c r="RPK120" s="63"/>
      <c r="RPL120" s="63"/>
      <c r="RPM120" s="63"/>
      <c r="RPN120" s="63"/>
      <c r="RPO120" s="63"/>
      <c r="RPP120" s="63"/>
      <c r="RPQ120" s="63"/>
      <c r="RPR120" s="63"/>
      <c r="RPS120" s="63"/>
      <c r="RPT120" s="63"/>
      <c r="RPU120" s="63"/>
      <c r="RPV120" s="63"/>
      <c r="RPW120" s="63"/>
      <c r="RPX120" s="63"/>
      <c r="RPY120" s="63"/>
      <c r="RPZ120" s="63"/>
      <c r="RQA120" s="63"/>
      <c r="RQB120" s="63"/>
      <c r="RQC120" s="63"/>
      <c r="RQD120" s="63"/>
      <c r="RQE120" s="63"/>
      <c r="RQF120" s="63"/>
      <c r="RQG120" s="63"/>
      <c r="RQH120" s="63"/>
      <c r="RQI120" s="63"/>
      <c r="RQJ120" s="63"/>
      <c r="RQK120" s="63"/>
      <c r="RQL120" s="63"/>
      <c r="RQM120" s="63"/>
      <c r="RQN120" s="63"/>
      <c r="RQO120" s="63"/>
      <c r="RQP120" s="63"/>
      <c r="RQQ120" s="63"/>
      <c r="RQR120" s="63"/>
      <c r="RQS120" s="63"/>
      <c r="RQT120" s="63"/>
      <c r="RQU120" s="63"/>
      <c r="RQV120" s="63"/>
      <c r="RQW120" s="63"/>
      <c r="RQX120" s="63"/>
      <c r="RQY120" s="63"/>
      <c r="RQZ120" s="63"/>
      <c r="RRA120" s="63"/>
      <c r="RRB120" s="63"/>
      <c r="RRC120" s="63"/>
      <c r="RRD120" s="63"/>
      <c r="RRE120" s="63"/>
      <c r="RRF120" s="63"/>
      <c r="RRG120" s="63"/>
      <c r="RRH120" s="63"/>
      <c r="RRI120" s="63"/>
      <c r="RRJ120" s="63"/>
      <c r="RRK120" s="63"/>
      <c r="RRL120" s="63"/>
      <c r="RRM120" s="63"/>
      <c r="RRN120" s="63"/>
      <c r="RRO120" s="63"/>
      <c r="RRP120" s="63"/>
      <c r="RRQ120" s="63"/>
      <c r="RRR120" s="63"/>
      <c r="RRS120" s="63"/>
      <c r="RRT120" s="63"/>
      <c r="RRU120" s="63"/>
      <c r="RRV120" s="63"/>
      <c r="RRW120" s="63"/>
      <c r="RRX120" s="63"/>
      <c r="RRY120" s="63"/>
      <c r="RRZ120" s="63"/>
      <c r="RSA120" s="63"/>
      <c r="RSB120" s="63"/>
      <c r="RSC120" s="63"/>
      <c r="RSD120" s="63"/>
      <c r="RSE120" s="63"/>
      <c r="RSF120" s="63"/>
      <c r="RSG120" s="63"/>
      <c r="RSH120" s="63"/>
      <c r="RSI120" s="63"/>
      <c r="RSJ120" s="63"/>
      <c r="RSK120" s="63"/>
      <c r="RSL120" s="63"/>
      <c r="RSM120" s="63"/>
      <c r="RSN120" s="63"/>
      <c r="RSO120" s="63"/>
      <c r="RSP120" s="63"/>
      <c r="RSQ120" s="63"/>
      <c r="RSR120" s="63"/>
      <c r="RSS120" s="63"/>
      <c r="RST120" s="63"/>
      <c r="RSU120" s="63"/>
      <c r="RSV120" s="63"/>
      <c r="RSW120" s="63"/>
      <c r="RSX120" s="63"/>
      <c r="RSY120" s="63"/>
      <c r="RSZ120" s="63"/>
      <c r="RTA120" s="63"/>
      <c r="RTB120" s="63"/>
      <c r="RTC120" s="63"/>
      <c r="RTD120" s="63"/>
      <c r="RTE120" s="63"/>
      <c r="RTF120" s="63"/>
      <c r="RTG120" s="63"/>
      <c r="RTH120" s="63"/>
      <c r="RTI120" s="63"/>
      <c r="RTJ120" s="63"/>
      <c r="RTK120" s="63"/>
      <c r="RTL120" s="63"/>
      <c r="RTM120" s="63"/>
      <c r="RTN120" s="63"/>
      <c r="RTO120" s="63"/>
      <c r="RTP120" s="63"/>
      <c r="RTQ120" s="63"/>
      <c r="RTR120" s="63"/>
      <c r="RTS120" s="63"/>
      <c r="RTT120" s="63"/>
      <c r="RTU120" s="63"/>
      <c r="RTV120" s="63"/>
      <c r="RTW120" s="63"/>
      <c r="RTX120" s="63"/>
      <c r="RTY120" s="63"/>
      <c r="RTZ120" s="63"/>
      <c r="RUA120" s="63"/>
      <c r="RUB120" s="63"/>
      <c r="RUC120" s="63"/>
      <c r="RUD120" s="63"/>
      <c r="RUE120" s="63"/>
      <c r="RUF120" s="63"/>
      <c r="RUG120" s="63"/>
      <c r="RUH120" s="63"/>
      <c r="RUI120" s="63"/>
      <c r="RUJ120" s="63"/>
      <c r="RUK120" s="63"/>
      <c r="RUL120" s="63"/>
      <c r="RUM120" s="63"/>
      <c r="RUN120" s="63"/>
      <c r="RUO120" s="63"/>
      <c r="RUP120" s="63"/>
      <c r="RUQ120" s="63"/>
      <c r="RUR120" s="63"/>
      <c r="RUS120" s="63"/>
      <c r="RUT120" s="63"/>
      <c r="RUU120" s="63"/>
      <c r="RUV120" s="63"/>
      <c r="RUW120" s="63"/>
      <c r="RUX120" s="63"/>
      <c r="RUY120" s="63"/>
      <c r="RUZ120" s="63"/>
      <c r="RVA120" s="63"/>
      <c r="RVB120" s="63"/>
      <c r="RVC120" s="63"/>
      <c r="RVD120" s="63"/>
      <c r="RVE120" s="63"/>
      <c r="RVF120" s="63"/>
      <c r="RVG120" s="63"/>
      <c r="RVH120" s="63"/>
      <c r="RVI120" s="63"/>
      <c r="RVJ120" s="63"/>
      <c r="RVK120" s="63"/>
      <c r="RVL120" s="63"/>
      <c r="RVM120" s="63"/>
      <c r="RVN120" s="63"/>
      <c r="RVO120" s="63"/>
      <c r="RVP120" s="63"/>
      <c r="RVQ120" s="63"/>
      <c r="RVR120" s="63"/>
      <c r="RVS120" s="63"/>
      <c r="RVT120" s="63"/>
      <c r="RVU120" s="63"/>
      <c r="RVV120" s="63"/>
      <c r="RVW120" s="63"/>
      <c r="RVX120" s="63"/>
      <c r="RVY120" s="63"/>
      <c r="RVZ120" s="63"/>
      <c r="RWA120" s="63"/>
      <c r="RWB120" s="63"/>
      <c r="RWC120" s="63"/>
      <c r="RWD120" s="63"/>
      <c r="RWE120" s="63"/>
      <c r="RWF120" s="63"/>
      <c r="RWG120" s="63"/>
      <c r="RWH120" s="63"/>
      <c r="RWI120" s="63"/>
      <c r="RWJ120" s="63"/>
      <c r="RWK120" s="63"/>
      <c r="RWL120" s="63"/>
      <c r="RWM120" s="63"/>
      <c r="RWN120" s="63"/>
      <c r="RWO120" s="63"/>
      <c r="RWP120" s="63"/>
      <c r="RWQ120" s="63"/>
      <c r="RWR120" s="63"/>
      <c r="RWS120" s="63"/>
      <c r="RWT120" s="63"/>
      <c r="RWU120" s="63"/>
      <c r="RWV120" s="63"/>
      <c r="RWW120" s="63"/>
      <c r="RWX120" s="63"/>
      <c r="RWY120" s="63"/>
      <c r="RWZ120" s="63"/>
      <c r="RXA120" s="63"/>
      <c r="RXB120" s="63"/>
      <c r="RXC120" s="63"/>
      <c r="RXD120" s="63"/>
      <c r="RXE120" s="63"/>
      <c r="RXF120" s="63"/>
      <c r="RXG120" s="63"/>
      <c r="RXH120" s="63"/>
      <c r="RXI120" s="63"/>
      <c r="RXJ120" s="63"/>
      <c r="RXK120" s="63"/>
      <c r="RXL120" s="63"/>
      <c r="RXM120" s="63"/>
      <c r="RXN120" s="63"/>
      <c r="RXO120" s="63"/>
      <c r="RXP120" s="63"/>
      <c r="RXQ120" s="63"/>
      <c r="RXR120" s="63"/>
      <c r="RXS120" s="63"/>
      <c r="RXT120" s="63"/>
      <c r="RXU120" s="63"/>
      <c r="RXV120" s="63"/>
      <c r="RXW120" s="63"/>
      <c r="RXX120" s="63"/>
      <c r="RXY120" s="63"/>
      <c r="RXZ120" s="63"/>
      <c r="RYA120" s="63"/>
      <c r="RYB120" s="63"/>
      <c r="RYC120" s="63"/>
      <c r="RYD120" s="63"/>
      <c r="RYE120" s="63"/>
      <c r="RYF120" s="63"/>
      <c r="RYG120" s="63"/>
      <c r="RYH120" s="63"/>
      <c r="RYI120" s="63"/>
      <c r="RYJ120" s="63"/>
      <c r="RYK120" s="63"/>
      <c r="RYL120" s="63"/>
      <c r="RYM120" s="63"/>
      <c r="RYN120" s="63"/>
      <c r="RYO120" s="63"/>
      <c r="RYP120" s="63"/>
      <c r="RYQ120" s="63"/>
      <c r="RYR120" s="63"/>
      <c r="RYS120" s="63"/>
      <c r="RYT120" s="63"/>
      <c r="RYU120" s="63"/>
      <c r="RYV120" s="63"/>
      <c r="RYW120" s="63"/>
      <c r="RYX120" s="63"/>
      <c r="RYY120" s="63"/>
      <c r="RYZ120" s="63"/>
      <c r="RZA120" s="63"/>
      <c r="RZB120" s="63"/>
      <c r="RZC120" s="63"/>
      <c r="RZD120" s="63"/>
      <c r="RZE120" s="63"/>
      <c r="RZF120" s="63"/>
      <c r="RZG120" s="63"/>
      <c r="RZH120" s="63"/>
      <c r="RZI120" s="63"/>
      <c r="RZJ120" s="63"/>
      <c r="RZK120" s="63"/>
      <c r="RZL120" s="63"/>
      <c r="RZM120" s="63"/>
      <c r="RZN120" s="63"/>
      <c r="RZO120" s="63"/>
      <c r="RZP120" s="63"/>
      <c r="RZQ120" s="63"/>
      <c r="RZR120" s="63"/>
      <c r="RZS120" s="63"/>
      <c r="RZT120" s="63"/>
      <c r="RZU120" s="63"/>
      <c r="RZV120" s="63"/>
      <c r="RZW120" s="63"/>
      <c r="RZX120" s="63"/>
      <c r="RZY120" s="63"/>
      <c r="RZZ120" s="63"/>
      <c r="SAA120" s="63"/>
      <c r="SAB120" s="63"/>
      <c r="SAC120" s="63"/>
      <c r="SAD120" s="63"/>
      <c r="SAE120" s="63"/>
      <c r="SAF120" s="63"/>
      <c r="SAG120" s="63"/>
      <c r="SAH120" s="63"/>
      <c r="SAI120" s="63"/>
      <c r="SAJ120" s="63"/>
      <c r="SAK120" s="63"/>
      <c r="SAL120" s="63"/>
      <c r="SAM120" s="63"/>
      <c r="SAN120" s="63"/>
      <c r="SAO120" s="63"/>
      <c r="SAP120" s="63"/>
      <c r="SAQ120" s="63"/>
      <c r="SAR120" s="63"/>
      <c r="SAS120" s="63"/>
      <c r="SAT120" s="63"/>
      <c r="SAU120" s="63"/>
      <c r="SAV120" s="63"/>
      <c r="SAW120" s="63"/>
      <c r="SAX120" s="63"/>
      <c r="SAY120" s="63"/>
      <c r="SAZ120" s="63"/>
      <c r="SBA120" s="63"/>
      <c r="SBB120" s="63"/>
      <c r="SBC120" s="63"/>
      <c r="SBD120" s="63"/>
      <c r="SBE120" s="63"/>
      <c r="SBF120" s="63"/>
      <c r="SBG120" s="63"/>
      <c r="SBH120" s="63"/>
      <c r="SBI120" s="63"/>
      <c r="SBJ120" s="63"/>
      <c r="SBK120" s="63"/>
      <c r="SBL120" s="63"/>
      <c r="SBM120" s="63"/>
      <c r="SBN120" s="63"/>
      <c r="SBO120" s="63"/>
      <c r="SBP120" s="63"/>
      <c r="SBQ120" s="63"/>
      <c r="SBR120" s="63"/>
      <c r="SBS120" s="63"/>
      <c r="SBT120" s="63"/>
      <c r="SBU120" s="63"/>
      <c r="SBV120" s="63"/>
      <c r="SBW120" s="63"/>
      <c r="SBX120" s="63"/>
      <c r="SBY120" s="63"/>
      <c r="SBZ120" s="63"/>
      <c r="SCA120" s="63"/>
      <c r="SCB120" s="63"/>
      <c r="SCC120" s="63"/>
      <c r="SCD120" s="63"/>
      <c r="SCE120" s="63"/>
      <c r="SCF120" s="63"/>
      <c r="SCG120" s="63"/>
      <c r="SCH120" s="63"/>
      <c r="SCI120" s="63"/>
      <c r="SCJ120" s="63"/>
      <c r="SCK120" s="63"/>
      <c r="SCL120" s="63"/>
      <c r="SCM120" s="63"/>
      <c r="SCN120" s="63"/>
      <c r="SCO120" s="63"/>
      <c r="SCP120" s="63"/>
      <c r="SCQ120" s="63"/>
      <c r="SCR120" s="63"/>
      <c r="SCS120" s="63"/>
      <c r="SCT120" s="63"/>
      <c r="SCU120" s="63"/>
      <c r="SCV120" s="63"/>
      <c r="SCW120" s="63"/>
      <c r="SCX120" s="63"/>
      <c r="SCY120" s="63"/>
      <c r="SCZ120" s="63"/>
      <c r="SDA120" s="63"/>
      <c r="SDB120" s="63"/>
      <c r="SDC120" s="63"/>
      <c r="SDD120" s="63"/>
      <c r="SDE120" s="63"/>
      <c r="SDF120" s="63"/>
      <c r="SDG120" s="63"/>
      <c r="SDH120" s="63"/>
      <c r="SDI120" s="63"/>
      <c r="SDJ120" s="63"/>
      <c r="SDK120" s="63"/>
      <c r="SDL120" s="63"/>
      <c r="SDM120" s="63"/>
      <c r="SDN120" s="63"/>
      <c r="SDO120" s="63"/>
      <c r="SDP120" s="63"/>
      <c r="SDQ120" s="63"/>
      <c r="SDR120" s="63"/>
      <c r="SDS120" s="63"/>
      <c r="SDT120" s="63"/>
      <c r="SDU120" s="63"/>
      <c r="SDV120" s="63"/>
      <c r="SDW120" s="63"/>
      <c r="SDX120" s="63"/>
      <c r="SDY120" s="63"/>
      <c r="SDZ120" s="63"/>
      <c r="SEA120" s="63"/>
      <c r="SEB120" s="63"/>
      <c r="SEC120" s="63"/>
      <c r="SED120" s="63"/>
      <c r="SEE120" s="63"/>
      <c r="SEF120" s="63"/>
      <c r="SEG120" s="63"/>
      <c r="SEH120" s="63"/>
      <c r="SEI120" s="63"/>
      <c r="SEJ120" s="63"/>
      <c r="SEK120" s="63"/>
      <c r="SEL120" s="63"/>
      <c r="SEM120" s="63"/>
      <c r="SEN120" s="63"/>
      <c r="SEO120" s="63"/>
      <c r="SEP120" s="63"/>
      <c r="SEQ120" s="63"/>
      <c r="SER120" s="63"/>
      <c r="SES120" s="63"/>
      <c r="SET120" s="63"/>
      <c r="SEU120" s="63"/>
      <c r="SEV120" s="63"/>
      <c r="SEW120" s="63"/>
      <c r="SEX120" s="63"/>
      <c r="SEY120" s="63"/>
      <c r="SEZ120" s="63"/>
      <c r="SFA120" s="63"/>
      <c r="SFB120" s="63"/>
      <c r="SFC120" s="63"/>
      <c r="SFD120" s="63"/>
      <c r="SFE120" s="63"/>
      <c r="SFF120" s="63"/>
      <c r="SFG120" s="63"/>
      <c r="SFH120" s="63"/>
      <c r="SFI120" s="63"/>
      <c r="SFJ120" s="63"/>
      <c r="SFK120" s="63"/>
      <c r="SFL120" s="63"/>
      <c r="SFM120" s="63"/>
      <c r="SFN120" s="63"/>
      <c r="SFO120" s="63"/>
      <c r="SFP120" s="63"/>
      <c r="SFQ120" s="63"/>
      <c r="SFR120" s="63"/>
      <c r="SFS120" s="63"/>
      <c r="SFT120" s="63"/>
      <c r="SFU120" s="63"/>
      <c r="SFV120" s="63"/>
      <c r="SFW120" s="63"/>
      <c r="SFX120" s="63"/>
      <c r="SFY120" s="63"/>
      <c r="SFZ120" s="63"/>
      <c r="SGA120" s="63"/>
      <c r="SGB120" s="63"/>
      <c r="SGC120" s="63"/>
      <c r="SGD120" s="63"/>
      <c r="SGE120" s="63"/>
      <c r="SGF120" s="63"/>
      <c r="SGG120" s="63"/>
      <c r="SGH120" s="63"/>
      <c r="SGI120" s="63"/>
      <c r="SGJ120" s="63"/>
      <c r="SGK120" s="63"/>
      <c r="SGL120" s="63"/>
      <c r="SGM120" s="63"/>
      <c r="SGN120" s="63"/>
      <c r="SGO120" s="63"/>
      <c r="SGP120" s="63"/>
      <c r="SGQ120" s="63"/>
      <c r="SGR120" s="63"/>
      <c r="SGS120" s="63"/>
      <c r="SGT120" s="63"/>
      <c r="SGU120" s="63"/>
      <c r="SGV120" s="63"/>
      <c r="SGW120" s="63"/>
      <c r="SGX120" s="63"/>
      <c r="SGY120" s="63"/>
      <c r="SGZ120" s="63"/>
      <c r="SHA120" s="63"/>
      <c r="SHB120" s="63"/>
      <c r="SHC120" s="63"/>
      <c r="SHD120" s="63"/>
      <c r="SHE120" s="63"/>
      <c r="SHF120" s="63"/>
      <c r="SHG120" s="63"/>
      <c r="SHH120" s="63"/>
      <c r="SHI120" s="63"/>
      <c r="SHJ120" s="63"/>
      <c r="SHK120" s="63"/>
      <c r="SHL120" s="63"/>
      <c r="SHM120" s="63"/>
      <c r="SHN120" s="63"/>
      <c r="SHO120" s="63"/>
      <c r="SHP120" s="63"/>
      <c r="SHQ120" s="63"/>
      <c r="SHR120" s="63"/>
      <c r="SHS120" s="63"/>
      <c r="SHT120" s="63"/>
      <c r="SHU120" s="63"/>
      <c r="SHV120" s="63"/>
      <c r="SHW120" s="63"/>
      <c r="SHX120" s="63"/>
      <c r="SHY120" s="63"/>
      <c r="SHZ120" s="63"/>
      <c r="SIA120" s="63"/>
      <c r="SIB120" s="63"/>
      <c r="SIC120" s="63"/>
      <c r="SID120" s="63"/>
      <c r="SIE120" s="63"/>
      <c r="SIF120" s="63"/>
      <c r="SIG120" s="63"/>
      <c r="SIH120" s="63"/>
      <c r="SII120" s="63"/>
      <c r="SIJ120" s="63"/>
      <c r="SIK120" s="63"/>
      <c r="SIL120" s="63"/>
      <c r="SIM120" s="63"/>
      <c r="SIN120" s="63"/>
      <c r="SIO120" s="63"/>
      <c r="SIP120" s="63"/>
      <c r="SIQ120" s="63"/>
      <c r="SIR120" s="63"/>
      <c r="SIS120" s="63"/>
      <c r="SIT120" s="63"/>
      <c r="SIU120" s="63"/>
      <c r="SIV120" s="63"/>
      <c r="SIW120" s="63"/>
      <c r="SIX120" s="63"/>
      <c r="SIY120" s="63"/>
      <c r="SIZ120" s="63"/>
      <c r="SJA120" s="63"/>
      <c r="SJB120" s="63"/>
      <c r="SJC120" s="63"/>
      <c r="SJD120" s="63"/>
      <c r="SJE120" s="63"/>
      <c r="SJF120" s="63"/>
      <c r="SJG120" s="63"/>
      <c r="SJH120" s="63"/>
      <c r="SJI120" s="63"/>
      <c r="SJJ120" s="63"/>
      <c r="SJK120" s="63"/>
      <c r="SJL120" s="63"/>
      <c r="SJM120" s="63"/>
      <c r="SJN120" s="63"/>
      <c r="SJO120" s="63"/>
      <c r="SJP120" s="63"/>
      <c r="SJQ120" s="63"/>
      <c r="SJR120" s="63"/>
      <c r="SJS120" s="63"/>
      <c r="SJT120" s="63"/>
      <c r="SJU120" s="63"/>
      <c r="SJV120" s="63"/>
      <c r="SJW120" s="63"/>
      <c r="SJX120" s="63"/>
      <c r="SJY120" s="63"/>
      <c r="SJZ120" s="63"/>
      <c r="SKA120" s="63"/>
      <c r="SKB120" s="63"/>
      <c r="SKC120" s="63"/>
      <c r="SKD120" s="63"/>
      <c r="SKE120" s="63"/>
      <c r="SKF120" s="63"/>
      <c r="SKG120" s="63"/>
      <c r="SKH120" s="63"/>
      <c r="SKI120" s="63"/>
      <c r="SKJ120" s="63"/>
      <c r="SKK120" s="63"/>
      <c r="SKL120" s="63"/>
      <c r="SKM120" s="63"/>
      <c r="SKN120" s="63"/>
      <c r="SKO120" s="63"/>
      <c r="SKP120" s="63"/>
      <c r="SKQ120" s="63"/>
      <c r="SKR120" s="63"/>
      <c r="SKS120" s="63"/>
      <c r="SKT120" s="63"/>
      <c r="SKU120" s="63"/>
      <c r="SKV120" s="63"/>
      <c r="SKW120" s="63"/>
      <c r="SKX120" s="63"/>
      <c r="SKY120" s="63"/>
      <c r="SKZ120" s="63"/>
      <c r="SLA120" s="63"/>
      <c r="SLB120" s="63"/>
      <c r="SLC120" s="63"/>
      <c r="SLD120" s="63"/>
      <c r="SLE120" s="63"/>
      <c r="SLF120" s="63"/>
      <c r="SLG120" s="63"/>
      <c r="SLH120" s="63"/>
      <c r="SLI120" s="63"/>
      <c r="SLJ120" s="63"/>
      <c r="SLK120" s="63"/>
      <c r="SLL120" s="63"/>
      <c r="SLM120" s="63"/>
      <c r="SLN120" s="63"/>
      <c r="SLO120" s="63"/>
      <c r="SLP120" s="63"/>
      <c r="SLQ120" s="63"/>
      <c r="SLR120" s="63"/>
      <c r="SLS120" s="63"/>
      <c r="SLT120" s="63"/>
      <c r="SLU120" s="63"/>
      <c r="SLV120" s="63"/>
      <c r="SLW120" s="63"/>
      <c r="SLX120" s="63"/>
      <c r="SLY120" s="63"/>
      <c r="SLZ120" s="63"/>
      <c r="SMA120" s="63"/>
      <c r="SMB120" s="63"/>
      <c r="SMC120" s="63"/>
      <c r="SMD120" s="63"/>
      <c r="SME120" s="63"/>
      <c r="SMF120" s="63"/>
      <c r="SMG120" s="63"/>
      <c r="SMH120" s="63"/>
      <c r="SMI120" s="63"/>
      <c r="SMJ120" s="63"/>
      <c r="SMK120" s="63"/>
      <c r="SML120" s="63"/>
      <c r="SMM120" s="63"/>
      <c r="SMN120" s="63"/>
      <c r="SMO120" s="63"/>
      <c r="SMP120" s="63"/>
      <c r="SMQ120" s="63"/>
      <c r="SMR120" s="63"/>
      <c r="SMS120" s="63"/>
      <c r="SMT120" s="63"/>
      <c r="SMU120" s="63"/>
      <c r="SMV120" s="63"/>
      <c r="SMW120" s="63"/>
      <c r="SMX120" s="63"/>
      <c r="SMY120" s="63"/>
      <c r="SMZ120" s="63"/>
      <c r="SNA120" s="63"/>
      <c r="SNB120" s="63"/>
      <c r="SNC120" s="63"/>
      <c r="SND120" s="63"/>
      <c r="SNE120" s="63"/>
      <c r="SNF120" s="63"/>
      <c r="SNG120" s="63"/>
      <c r="SNH120" s="63"/>
      <c r="SNI120" s="63"/>
      <c r="SNJ120" s="63"/>
      <c r="SNK120" s="63"/>
      <c r="SNL120" s="63"/>
      <c r="SNM120" s="63"/>
      <c r="SNN120" s="63"/>
      <c r="SNO120" s="63"/>
      <c r="SNP120" s="63"/>
      <c r="SNQ120" s="63"/>
      <c r="SNR120" s="63"/>
      <c r="SNS120" s="63"/>
      <c r="SNT120" s="63"/>
      <c r="SNU120" s="63"/>
      <c r="SNV120" s="63"/>
      <c r="SNW120" s="63"/>
      <c r="SNX120" s="63"/>
      <c r="SNY120" s="63"/>
      <c r="SNZ120" s="63"/>
      <c r="SOA120" s="63"/>
      <c r="SOB120" s="63"/>
      <c r="SOC120" s="63"/>
      <c r="SOD120" s="63"/>
      <c r="SOE120" s="63"/>
      <c r="SOF120" s="63"/>
      <c r="SOG120" s="63"/>
      <c r="SOH120" s="63"/>
      <c r="SOI120" s="63"/>
      <c r="SOJ120" s="63"/>
      <c r="SOK120" s="63"/>
      <c r="SOL120" s="63"/>
      <c r="SOM120" s="63"/>
      <c r="SON120" s="63"/>
      <c r="SOO120" s="63"/>
      <c r="SOP120" s="63"/>
      <c r="SOQ120" s="63"/>
      <c r="SOR120" s="63"/>
      <c r="SOS120" s="63"/>
      <c r="SOT120" s="63"/>
      <c r="SOU120" s="63"/>
      <c r="SOV120" s="63"/>
      <c r="SOW120" s="63"/>
      <c r="SOX120" s="63"/>
      <c r="SOY120" s="63"/>
      <c r="SOZ120" s="63"/>
      <c r="SPA120" s="63"/>
      <c r="SPB120" s="63"/>
      <c r="SPC120" s="63"/>
      <c r="SPD120" s="63"/>
      <c r="SPE120" s="63"/>
      <c r="SPF120" s="63"/>
      <c r="SPG120" s="63"/>
      <c r="SPH120" s="63"/>
      <c r="SPI120" s="63"/>
      <c r="SPJ120" s="63"/>
      <c r="SPK120" s="63"/>
      <c r="SPL120" s="63"/>
      <c r="SPM120" s="63"/>
      <c r="SPN120" s="63"/>
      <c r="SPO120" s="63"/>
      <c r="SPP120" s="63"/>
      <c r="SPQ120" s="63"/>
      <c r="SPR120" s="63"/>
      <c r="SPS120" s="63"/>
      <c r="SPT120" s="63"/>
      <c r="SPU120" s="63"/>
      <c r="SPV120" s="63"/>
      <c r="SPW120" s="63"/>
      <c r="SPX120" s="63"/>
      <c r="SPY120" s="63"/>
      <c r="SPZ120" s="63"/>
      <c r="SQA120" s="63"/>
      <c r="SQB120" s="63"/>
      <c r="SQC120" s="63"/>
      <c r="SQD120" s="63"/>
      <c r="SQE120" s="63"/>
      <c r="SQF120" s="63"/>
      <c r="SQG120" s="63"/>
      <c r="SQH120" s="63"/>
      <c r="SQI120" s="63"/>
      <c r="SQJ120" s="63"/>
      <c r="SQK120" s="63"/>
      <c r="SQL120" s="63"/>
      <c r="SQM120" s="63"/>
      <c r="SQN120" s="63"/>
      <c r="SQO120" s="63"/>
      <c r="SQP120" s="63"/>
      <c r="SQQ120" s="63"/>
      <c r="SQR120" s="63"/>
      <c r="SQS120" s="63"/>
      <c r="SQT120" s="63"/>
      <c r="SQU120" s="63"/>
      <c r="SQV120" s="63"/>
      <c r="SQW120" s="63"/>
      <c r="SQX120" s="63"/>
      <c r="SQY120" s="63"/>
      <c r="SQZ120" s="63"/>
      <c r="SRA120" s="63"/>
      <c r="SRB120" s="63"/>
      <c r="SRC120" s="63"/>
      <c r="SRD120" s="63"/>
      <c r="SRE120" s="63"/>
      <c r="SRF120" s="63"/>
      <c r="SRG120" s="63"/>
      <c r="SRH120" s="63"/>
      <c r="SRI120" s="63"/>
      <c r="SRJ120" s="63"/>
      <c r="SRK120" s="63"/>
      <c r="SRL120" s="63"/>
      <c r="SRM120" s="63"/>
      <c r="SRN120" s="63"/>
      <c r="SRO120" s="63"/>
      <c r="SRP120" s="63"/>
      <c r="SRQ120" s="63"/>
      <c r="SRR120" s="63"/>
      <c r="SRS120" s="63"/>
      <c r="SRT120" s="63"/>
      <c r="SRU120" s="63"/>
      <c r="SRV120" s="63"/>
      <c r="SRW120" s="63"/>
      <c r="SRX120" s="63"/>
      <c r="SRY120" s="63"/>
      <c r="SRZ120" s="63"/>
      <c r="SSA120" s="63"/>
      <c r="SSB120" s="63"/>
      <c r="SSC120" s="63"/>
      <c r="SSD120" s="63"/>
      <c r="SSE120" s="63"/>
      <c r="SSF120" s="63"/>
      <c r="SSG120" s="63"/>
      <c r="SSH120" s="63"/>
      <c r="SSI120" s="63"/>
      <c r="SSJ120" s="63"/>
      <c r="SSK120" s="63"/>
      <c r="SSL120" s="63"/>
      <c r="SSM120" s="63"/>
      <c r="SSN120" s="63"/>
      <c r="SSO120" s="63"/>
      <c r="SSP120" s="63"/>
      <c r="SSQ120" s="63"/>
      <c r="SSR120" s="63"/>
      <c r="SSS120" s="63"/>
      <c r="SST120" s="63"/>
      <c r="SSU120" s="63"/>
      <c r="SSV120" s="63"/>
      <c r="SSW120" s="63"/>
      <c r="SSX120" s="63"/>
      <c r="SSY120" s="63"/>
      <c r="SSZ120" s="63"/>
      <c r="STA120" s="63"/>
      <c r="STB120" s="63"/>
      <c r="STC120" s="63"/>
      <c r="STD120" s="63"/>
      <c r="STE120" s="63"/>
      <c r="STF120" s="63"/>
      <c r="STG120" s="63"/>
      <c r="STH120" s="63"/>
      <c r="STI120" s="63"/>
      <c r="STJ120" s="63"/>
      <c r="STK120" s="63"/>
      <c r="STL120" s="63"/>
      <c r="STM120" s="63"/>
      <c r="STN120" s="63"/>
      <c r="STO120" s="63"/>
      <c r="STP120" s="63"/>
      <c r="STQ120" s="63"/>
      <c r="STR120" s="63"/>
      <c r="STS120" s="63"/>
      <c r="STT120" s="63"/>
      <c r="STU120" s="63"/>
      <c r="STV120" s="63"/>
      <c r="STW120" s="63"/>
      <c r="STX120" s="63"/>
      <c r="STY120" s="63"/>
      <c r="STZ120" s="63"/>
      <c r="SUA120" s="63"/>
      <c r="SUB120" s="63"/>
      <c r="SUC120" s="63"/>
      <c r="SUD120" s="63"/>
      <c r="SUE120" s="63"/>
      <c r="SUF120" s="63"/>
      <c r="SUG120" s="63"/>
      <c r="SUH120" s="63"/>
      <c r="SUI120" s="63"/>
      <c r="SUJ120" s="63"/>
      <c r="SUK120" s="63"/>
      <c r="SUL120" s="63"/>
      <c r="SUM120" s="63"/>
      <c r="SUN120" s="63"/>
      <c r="SUO120" s="63"/>
      <c r="SUP120" s="63"/>
      <c r="SUQ120" s="63"/>
      <c r="SUR120" s="63"/>
      <c r="SUS120" s="63"/>
      <c r="SUT120" s="63"/>
      <c r="SUU120" s="63"/>
      <c r="SUV120" s="63"/>
      <c r="SUW120" s="63"/>
      <c r="SUX120" s="63"/>
      <c r="SUY120" s="63"/>
      <c r="SUZ120" s="63"/>
      <c r="SVA120" s="63"/>
      <c r="SVB120" s="63"/>
      <c r="SVC120" s="63"/>
      <c r="SVD120" s="63"/>
      <c r="SVE120" s="63"/>
      <c r="SVF120" s="63"/>
      <c r="SVG120" s="63"/>
      <c r="SVH120" s="63"/>
      <c r="SVI120" s="63"/>
      <c r="SVJ120" s="63"/>
      <c r="SVK120" s="63"/>
      <c r="SVL120" s="63"/>
      <c r="SVM120" s="63"/>
      <c r="SVN120" s="63"/>
      <c r="SVO120" s="63"/>
      <c r="SVP120" s="63"/>
      <c r="SVQ120" s="63"/>
      <c r="SVR120" s="63"/>
      <c r="SVS120" s="63"/>
      <c r="SVT120" s="63"/>
      <c r="SVU120" s="63"/>
      <c r="SVV120" s="63"/>
      <c r="SVW120" s="63"/>
      <c r="SVX120" s="63"/>
      <c r="SVY120" s="63"/>
      <c r="SVZ120" s="63"/>
      <c r="SWA120" s="63"/>
      <c r="SWB120" s="63"/>
      <c r="SWC120" s="63"/>
      <c r="SWD120" s="63"/>
      <c r="SWE120" s="63"/>
      <c r="SWF120" s="63"/>
      <c r="SWG120" s="63"/>
      <c r="SWH120" s="63"/>
      <c r="SWI120" s="63"/>
      <c r="SWJ120" s="63"/>
      <c r="SWK120" s="63"/>
      <c r="SWL120" s="63"/>
      <c r="SWM120" s="63"/>
      <c r="SWN120" s="63"/>
      <c r="SWO120" s="63"/>
      <c r="SWP120" s="63"/>
      <c r="SWQ120" s="63"/>
      <c r="SWR120" s="63"/>
      <c r="SWS120" s="63"/>
      <c r="SWT120" s="63"/>
      <c r="SWU120" s="63"/>
      <c r="SWV120" s="63"/>
      <c r="SWW120" s="63"/>
      <c r="SWX120" s="63"/>
      <c r="SWY120" s="63"/>
      <c r="SWZ120" s="63"/>
      <c r="SXA120" s="63"/>
      <c r="SXB120" s="63"/>
      <c r="SXC120" s="63"/>
      <c r="SXD120" s="63"/>
      <c r="SXE120" s="63"/>
      <c r="SXF120" s="63"/>
      <c r="SXG120" s="63"/>
      <c r="SXH120" s="63"/>
      <c r="SXI120" s="63"/>
      <c r="SXJ120" s="63"/>
      <c r="SXK120" s="63"/>
      <c r="SXL120" s="63"/>
      <c r="SXM120" s="63"/>
      <c r="SXN120" s="63"/>
      <c r="SXO120" s="63"/>
      <c r="SXP120" s="63"/>
      <c r="SXQ120" s="63"/>
      <c r="SXR120" s="63"/>
      <c r="SXS120" s="63"/>
      <c r="SXT120" s="63"/>
      <c r="SXU120" s="63"/>
      <c r="SXV120" s="63"/>
      <c r="SXW120" s="63"/>
      <c r="SXX120" s="63"/>
      <c r="SXY120" s="63"/>
      <c r="SXZ120" s="63"/>
      <c r="SYA120" s="63"/>
      <c r="SYB120" s="63"/>
      <c r="SYC120" s="63"/>
      <c r="SYD120" s="63"/>
      <c r="SYE120" s="63"/>
      <c r="SYF120" s="63"/>
      <c r="SYG120" s="63"/>
      <c r="SYH120" s="63"/>
      <c r="SYI120" s="63"/>
      <c r="SYJ120" s="63"/>
      <c r="SYK120" s="63"/>
      <c r="SYL120" s="63"/>
      <c r="SYM120" s="63"/>
      <c r="SYN120" s="63"/>
      <c r="SYO120" s="63"/>
      <c r="SYP120" s="63"/>
      <c r="SYQ120" s="63"/>
      <c r="SYR120" s="63"/>
      <c r="SYS120" s="63"/>
      <c r="SYT120" s="63"/>
      <c r="SYU120" s="63"/>
      <c r="SYV120" s="63"/>
      <c r="SYW120" s="63"/>
      <c r="SYX120" s="63"/>
      <c r="SYY120" s="63"/>
      <c r="SYZ120" s="63"/>
      <c r="SZA120" s="63"/>
      <c r="SZB120" s="63"/>
      <c r="SZC120" s="63"/>
      <c r="SZD120" s="63"/>
      <c r="SZE120" s="63"/>
      <c r="SZF120" s="63"/>
      <c r="SZG120" s="63"/>
      <c r="SZH120" s="63"/>
      <c r="SZI120" s="63"/>
      <c r="SZJ120" s="63"/>
      <c r="SZK120" s="63"/>
      <c r="SZL120" s="63"/>
      <c r="SZM120" s="63"/>
      <c r="SZN120" s="63"/>
      <c r="SZO120" s="63"/>
      <c r="SZP120" s="63"/>
      <c r="SZQ120" s="63"/>
      <c r="SZR120" s="63"/>
      <c r="SZS120" s="63"/>
      <c r="SZT120" s="63"/>
      <c r="SZU120" s="63"/>
      <c r="SZV120" s="63"/>
      <c r="SZW120" s="63"/>
      <c r="SZX120" s="63"/>
      <c r="SZY120" s="63"/>
      <c r="SZZ120" s="63"/>
      <c r="TAA120" s="63"/>
      <c r="TAB120" s="63"/>
      <c r="TAC120" s="63"/>
      <c r="TAD120" s="63"/>
      <c r="TAE120" s="63"/>
      <c r="TAF120" s="63"/>
      <c r="TAG120" s="63"/>
      <c r="TAH120" s="63"/>
      <c r="TAI120" s="63"/>
      <c r="TAJ120" s="63"/>
      <c r="TAK120" s="63"/>
      <c r="TAL120" s="63"/>
      <c r="TAM120" s="63"/>
      <c r="TAN120" s="63"/>
      <c r="TAO120" s="63"/>
      <c r="TAP120" s="63"/>
      <c r="TAQ120" s="63"/>
      <c r="TAR120" s="63"/>
      <c r="TAS120" s="63"/>
      <c r="TAT120" s="63"/>
      <c r="TAU120" s="63"/>
      <c r="TAV120" s="63"/>
      <c r="TAW120" s="63"/>
      <c r="TAX120" s="63"/>
      <c r="TAY120" s="63"/>
      <c r="TAZ120" s="63"/>
      <c r="TBA120" s="63"/>
      <c r="TBB120" s="63"/>
      <c r="TBC120" s="63"/>
      <c r="TBD120" s="63"/>
      <c r="TBE120" s="63"/>
      <c r="TBF120" s="63"/>
      <c r="TBG120" s="63"/>
      <c r="TBH120" s="63"/>
      <c r="TBI120" s="63"/>
      <c r="TBJ120" s="63"/>
      <c r="TBK120" s="63"/>
      <c r="TBL120" s="63"/>
      <c r="TBM120" s="63"/>
      <c r="TBN120" s="63"/>
      <c r="TBO120" s="63"/>
      <c r="TBP120" s="63"/>
      <c r="TBQ120" s="63"/>
      <c r="TBR120" s="63"/>
      <c r="TBS120" s="63"/>
      <c r="TBT120" s="63"/>
      <c r="TBU120" s="63"/>
      <c r="TBV120" s="63"/>
      <c r="TBW120" s="63"/>
      <c r="TBX120" s="63"/>
      <c r="TBY120" s="63"/>
      <c r="TBZ120" s="63"/>
      <c r="TCA120" s="63"/>
      <c r="TCB120" s="63"/>
      <c r="TCC120" s="63"/>
      <c r="TCD120" s="63"/>
      <c r="TCE120" s="63"/>
      <c r="TCF120" s="63"/>
      <c r="TCG120" s="63"/>
      <c r="TCH120" s="63"/>
      <c r="TCI120" s="63"/>
      <c r="TCJ120" s="63"/>
      <c r="TCK120" s="63"/>
      <c r="TCL120" s="63"/>
      <c r="TCM120" s="63"/>
      <c r="TCN120" s="63"/>
      <c r="TCO120" s="63"/>
      <c r="TCP120" s="63"/>
      <c r="TCQ120" s="63"/>
      <c r="TCR120" s="63"/>
      <c r="TCS120" s="63"/>
      <c r="TCT120" s="63"/>
      <c r="TCU120" s="63"/>
      <c r="TCV120" s="63"/>
      <c r="TCW120" s="63"/>
      <c r="TCX120" s="63"/>
      <c r="TCY120" s="63"/>
      <c r="TCZ120" s="63"/>
      <c r="TDA120" s="63"/>
      <c r="TDB120" s="63"/>
      <c r="TDC120" s="63"/>
      <c r="TDD120" s="63"/>
      <c r="TDE120" s="63"/>
      <c r="TDF120" s="63"/>
      <c r="TDG120" s="63"/>
      <c r="TDH120" s="63"/>
      <c r="TDI120" s="63"/>
      <c r="TDJ120" s="63"/>
      <c r="TDK120" s="63"/>
      <c r="TDL120" s="63"/>
      <c r="TDM120" s="63"/>
      <c r="TDN120" s="63"/>
      <c r="TDO120" s="63"/>
      <c r="TDP120" s="63"/>
      <c r="TDQ120" s="63"/>
      <c r="TDR120" s="63"/>
      <c r="TDS120" s="63"/>
      <c r="TDT120" s="63"/>
      <c r="TDU120" s="63"/>
      <c r="TDV120" s="63"/>
      <c r="TDW120" s="63"/>
      <c r="TDX120" s="63"/>
      <c r="TDY120" s="63"/>
      <c r="TDZ120" s="63"/>
      <c r="TEA120" s="63"/>
      <c r="TEB120" s="63"/>
      <c r="TEC120" s="63"/>
      <c r="TED120" s="63"/>
      <c r="TEE120" s="63"/>
      <c r="TEF120" s="63"/>
      <c r="TEG120" s="63"/>
      <c r="TEH120" s="63"/>
      <c r="TEI120" s="63"/>
      <c r="TEJ120" s="63"/>
      <c r="TEK120" s="63"/>
      <c r="TEL120" s="63"/>
      <c r="TEM120" s="63"/>
      <c r="TEN120" s="63"/>
      <c r="TEO120" s="63"/>
      <c r="TEP120" s="63"/>
      <c r="TEQ120" s="63"/>
      <c r="TER120" s="63"/>
      <c r="TES120" s="63"/>
      <c r="TET120" s="63"/>
      <c r="TEU120" s="63"/>
      <c r="TEV120" s="63"/>
      <c r="TEW120" s="63"/>
      <c r="TEX120" s="63"/>
      <c r="TEY120" s="63"/>
      <c r="TEZ120" s="63"/>
      <c r="TFA120" s="63"/>
      <c r="TFB120" s="63"/>
      <c r="TFC120" s="63"/>
      <c r="TFD120" s="63"/>
      <c r="TFE120" s="63"/>
      <c r="TFF120" s="63"/>
      <c r="TFG120" s="63"/>
      <c r="TFH120" s="63"/>
      <c r="TFI120" s="63"/>
      <c r="TFJ120" s="63"/>
      <c r="TFK120" s="63"/>
      <c r="TFL120" s="63"/>
      <c r="TFM120" s="63"/>
      <c r="TFN120" s="63"/>
      <c r="TFO120" s="63"/>
      <c r="TFP120" s="63"/>
      <c r="TFQ120" s="63"/>
      <c r="TFR120" s="63"/>
      <c r="TFS120" s="63"/>
      <c r="TFT120" s="63"/>
      <c r="TFU120" s="63"/>
      <c r="TFV120" s="63"/>
      <c r="TFW120" s="63"/>
      <c r="TFX120" s="63"/>
      <c r="TFY120" s="63"/>
      <c r="TFZ120" s="63"/>
      <c r="TGA120" s="63"/>
      <c r="TGB120" s="63"/>
      <c r="TGC120" s="63"/>
      <c r="TGD120" s="63"/>
      <c r="TGE120" s="63"/>
      <c r="TGF120" s="63"/>
      <c r="TGG120" s="63"/>
      <c r="TGH120" s="63"/>
      <c r="TGI120" s="63"/>
      <c r="TGJ120" s="63"/>
      <c r="TGK120" s="63"/>
      <c r="TGL120" s="63"/>
      <c r="TGM120" s="63"/>
      <c r="TGN120" s="63"/>
      <c r="TGO120" s="63"/>
      <c r="TGP120" s="63"/>
      <c r="TGQ120" s="63"/>
      <c r="TGR120" s="63"/>
      <c r="TGS120" s="63"/>
      <c r="TGT120" s="63"/>
      <c r="TGU120" s="63"/>
      <c r="TGV120" s="63"/>
      <c r="TGW120" s="63"/>
      <c r="TGX120" s="63"/>
      <c r="TGY120" s="63"/>
      <c r="TGZ120" s="63"/>
      <c r="THA120" s="63"/>
      <c r="THB120" s="63"/>
      <c r="THC120" s="63"/>
      <c r="THD120" s="63"/>
      <c r="THE120" s="63"/>
      <c r="THF120" s="63"/>
      <c r="THG120" s="63"/>
      <c r="THH120" s="63"/>
      <c r="THI120" s="63"/>
      <c r="THJ120" s="63"/>
      <c r="THK120" s="63"/>
      <c r="THL120" s="63"/>
      <c r="THM120" s="63"/>
      <c r="THN120" s="63"/>
      <c r="THO120" s="63"/>
      <c r="THP120" s="63"/>
      <c r="THQ120" s="63"/>
      <c r="THR120" s="63"/>
      <c r="THS120" s="63"/>
      <c r="THT120" s="63"/>
      <c r="THU120" s="63"/>
      <c r="THV120" s="63"/>
      <c r="THW120" s="63"/>
      <c r="THX120" s="63"/>
      <c r="THY120" s="63"/>
      <c r="THZ120" s="63"/>
      <c r="TIA120" s="63"/>
      <c r="TIB120" s="63"/>
      <c r="TIC120" s="63"/>
      <c r="TID120" s="63"/>
      <c r="TIE120" s="63"/>
      <c r="TIF120" s="63"/>
      <c r="TIG120" s="63"/>
      <c r="TIH120" s="63"/>
      <c r="TII120" s="63"/>
      <c r="TIJ120" s="63"/>
      <c r="TIK120" s="63"/>
      <c r="TIL120" s="63"/>
      <c r="TIM120" s="63"/>
      <c r="TIN120" s="63"/>
      <c r="TIO120" s="63"/>
      <c r="TIP120" s="63"/>
      <c r="TIQ120" s="63"/>
      <c r="TIR120" s="63"/>
      <c r="TIS120" s="63"/>
      <c r="TIT120" s="63"/>
      <c r="TIU120" s="63"/>
      <c r="TIV120" s="63"/>
      <c r="TIW120" s="63"/>
      <c r="TIX120" s="63"/>
      <c r="TIY120" s="63"/>
      <c r="TIZ120" s="63"/>
      <c r="TJA120" s="63"/>
      <c r="TJB120" s="63"/>
      <c r="TJC120" s="63"/>
      <c r="TJD120" s="63"/>
      <c r="TJE120" s="63"/>
      <c r="TJF120" s="63"/>
      <c r="TJG120" s="63"/>
      <c r="TJH120" s="63"/>
      <c r="TJI120" s="63"/>
      <c r="TJJ120" s="63"/>
      <c r="TJK120" s="63"/>
      <c r="TJL120" s="63"/>
      <c r="TJM120" s="63"/>
      <c r="TJN120" s="63"/>
      <c r="TJO120" s="63"/>
      <c r="TJP120" s="63"/>
      <c r="TJQ120" s="63"/>
      <c r="TJR120" s="63"/>
      <c r="TJS120" s="63"/>
      <c r="TJT120" s="63"/>
      <c r="TJU120" s="63"/>
      <c r="TJV120" s="63"/>
      <c r="TJW120" s="63"/>
      <c r="TJX120" s="63"/>
      <c r="TJY120" s="63"/>
      <c r="TJZ120" s="63"/>
      <c r="TKA120" s="63"/>
      <c r="TKB120" s="63"/>
      <c r="TKC120" s="63"/>
      <c r="TKD120" s="63"/>
      <c r="TKE120" s="63"/>
      <c r="TKF120" s="63"/>
      <c r="TKG120" s="63"/>
      <c r="TKH120" s="63"/>
      <c r="TKI120" s="63"/>
      <c r="TKJ120" s="63"/>
      <c r="TKK120" s="63"/>
      <c r="TKL120" s="63"/>
      <c r="TKM120" s="63"/>
      <c r="TKN120" s="63"/>
      <c r="TKO120" s="63"/>
      <c r="TKP120" s="63"/>
      <c r="TKQ120" s="63"/>
      <c r="TKR120" s="63"/>
      <c r="TKS120" s="63"/>
      <c r="TKT120" s="63"/>
      <c r="TKU120" s="63"/>
      <c r="TKV120" s="63"/>
      <c r="TKW120" s="63"/>
      <c r="TKX120" s="63"/>
      <c r="TKY120" s="63"/>
      <c r="TKZ120" s="63"/>
      <c r="TLA120" s="63"/>
      <c r="TLB120" s="63"/>
      <c r="TLC120" s="63"/>
      <c r="TLD120" s="63"/>
      <c r="TLE120" s="63"/>
      <c r="TLF120" s="63"/>
      <c r="TLG120" s="63"/>
      <c r="TLH120" s="63"/>
      <c r="TLI120" s="63"/>
      <c r="TLJ120" s="63"/>
      <c r="TLK120" s="63"/>
      <c r="TLL120" s="63"/>
      <c r="TLM120" s="63"/>
      <c r="TLN120" s="63"/>
      <c r="TLO120" s="63"/>
      <c r="TLP120" s="63"/>
      <c r="TLQ120" s="63"/>
      <c r="TLR120" s="63"/>
      <c r="TLS120" s="63"/>
      <c r="TLT120" s="63"/>
      <c r="TLU120" s="63"/>
      <c r="TLV120" s="63"/>
      <c r="TLW120" s="63"/>
      <c r="TLX120" s="63"/>
      <c r="TLY120" s="63"/>
      <c r="TLZ120" s="63"/>
      <c r="TMA120" s="63"/>
      <c r="TMB120" s="63"/>
      <c r="TMC120" s="63"/>
      <c r="TMD120" s="63"/>
      <c r="TME120" s="63"/>
      <c r="TMF120" s="63"/>
      <c r="TMG120" s="63"/>
      <c r="TMH120" s="63"/>
      <c r="TMI120" s="63"/>
      <c r="TMJ120" s="63"/>
      <c r="TMK120" s="63"/>
      <c r="TML120" s="63"/>
      <c r="TMM120" s="63"/>
      <c r="TMN120" s="63"/>
      <c r="TMO120" s="63"/>
      <c r="TMP120" s="63"/>
      <c r="TMQ120" s="63"/>
      <c r="TMR120" s="63"/>
      <c r="TMS120" s="63"/>
      <c r="TMT120" s="63"/>
      <c r="TMU120" s="63"/>
      <c r="TMV120" s="63"/>
      <c r="TMW120" s="63"/>
      <c r="TMX120" s="63"/>
      <c r="TMY120" s="63"/>
      <c r="TMZ120" s="63"/>
      <c r="TNA120" s="63"/>
      <c r="TNB120" s="63"/>
      <c r="TNC120" s="63"/>
      <c r="TND120" s="63"/>
      <c r="TNE120" s="63"/>
      <c r="TNF120" s="63"/>
      <c r="TNG120" s="63"/>
      <c r="TNH120" s="63"/>
      <c r="TNI120" s="63"/>
      <c r="TNJ120" s="63"/>
      <c r="TNK120" s="63"/>
      <c r="TNL120" s="63"/>
      <c r="TNM120" s="63"/>
      <c r="TNN120" s="63"/>
      <c r="TNO120" s="63"/>
      <c r="TNP120" s="63"/>
      <c r="TNQ120" s="63"/>
      <c r="TNR120" s="63"/>
      <c r="TNS120" s="63"/>
      <c r="TNT120" s="63"/>
      <c r="TNU120" s="63"/>
      <c r="TNV120" s="63"/>
      <c r="TNW120" s="63"/>
      <c r="TNX120" s="63"/>
      <c r="TNY120" s="63"/>
      <c r="TNZ120" s="63"/>
      <c r="TOA120" s="63"/>
      <c r="TOB120" s="63"/>
      <c r="TOC120" s="63"/>
      <c r="TOD120" s="63"/>
      <c r="TOE120" s="63"/>
      <c r="TOF120" s="63"/>
      <c r="TOG120" s="63"/>
      <c r="TOH120" s="63"/>
      <c r="TOI120" s="63"/>
      <c r="TOJ120" s="63"/>
      <c r="TOK120" s="63"/>
      <c r="TOL120" s="63"/>
      <c r="TOM120" s="63"/>
      <c r="TON120" s="63"/>
      <c r="TOO120" s="63"/>
      <c r="TOP120" s="63"/>
      <c r="TOQ120" s="63"/>
      <c r="TOR120" s="63"/>
      <c r="TOS120" s="63"/>
      <c r="TOT120" s="63"/>
      <c r="TOU120" s="63"/>
      <c r="TOV120" s="63"/>
      <c r="TOW120" s="63"/>
      <c r="TOX120" s="63"/>
      <c r="TOY120" s="63"/>
      <c r="TOZ120" s="63"/>
      <c r="TPA120" s="63"/>
      <c r="TPB120" s="63"/>
      <c r="TPC120" s="63"/>
      <c r="TPD120" s="63"/>
      <c r="TPE120" s="63"/>
      <c r="TPF120" s="63"/>
      <c r="TPG120" s="63"/>
      <c r="TPH120" s="63"/>
      <c r="TPI120" s="63"/>
      <c r="TPJ120" s="63"/>
      <c r="TPK120" s="63"/>
      <c r="TPL120" s="63"/>
      <c r="TPM120" s="63"/>
      <c r="TPN120" s="63"/>
      <c r="TPO120" s="63"/>
      <c r="TPP120" s="63"/>
      <c r="TPQ120" s="63"/>
      <c r="TPR120" s="63"/>
      <c r="TPS120" s="63"/>
      <c r="TPT120" s="63"/>
      <c r="TPU120" s="63"/>
      <c r="TPV120" s="63"/>
      <c r="TPW120" s="63"/>
      <c r="TPX120" s="63"/>
      <c r="TPY120" s="63"/>
      <c r="TPZ120" s="63"/>
      <c r="TQA120" s="63"/>
      <c r="TQB120" s="63"/>
      <c r="TQC120" s="63"/>
      <c r="TQD120" s="63"/>
      <c r="TQE120" s="63"/>
      <c r="TQF120" s="63"/>
      <c r="TQG120" s="63"/>
      <c r="TQH120" s="63"/>
      <c r="TQI120" s="63"/>
      <c r="TQJ120" s="63"/>
      <c r="TQK120" s="63"/>
      <c r="TQL120" s="63"/>
      <c r="TQM120" s="63"/>
      <c r="TQN120" s="63"/>
      <c r="TQO120" s="63"/>
      <c r="TQP120" s="63"/>
      <c r="TQQ120" s="63"/>
      <c r="TQR120" s="63"/>
      <c r="TQS120" s="63"/>
      <c r="TQT120" s="63"/>
      <c r="TQU120" s="63"/>
      <c r="TQV120" s="63"/>
      <c r="TQW120" s="63"/>
      <c r="TQX120" s="63"/>
      <c r="TQY120" s="63"/>
      <c r="TQZ120" s="63"/>
      <c r="TRA120" s="63"/>
      <c r="TRB120" s="63"/>
      <c r="TRC120" s="63"/>
      <c r="TRD120" s="63"/>
      <c r="TRE120" s="63"/>
      <c r="TRF120" s="63"/>
      <c r="TRG120" s="63"/>
      <c r="TRH120" s="63"/>
      <c r="TRI120" s="63"/>
      <c r="TRJ120" s="63"/>
      <c r="TRK120" s="63"/>
      <c r="TRL120" s="63"/>
      <c r="TRM120" s="63"/>
      <c r="TRN120" s="63"/>
      <c r="TRO120" s="63"/>
      <c r="TRP120" s="63"/>
      <c r="TRQ120" s="63"/>
      <c r="TRR120" s="63"/>
      <c r="TRS120" s="63"/>
      <c r="TRT120" s="63"/>
      <c r="TRU120" s="63"/>
      <c r="TRV120" s="63"/>
      <c r="TRW120" s="63"/>
      <c r="TRX120" s="63"/>
      <c r="TRY120" s="63"/>
      <c r="TRZ120" s="63"/>
      <c r="TSA120" s="63"/>
      <c r="TSB120" s="63"/>
      <c r="TSC120" s="63"/>
      <c r="TSD120" s="63"/>
      <c r="TSE120" s="63"/>
      <c r="TSF120" s="63"/>
      <c r="TSG120" s="63"/>
      <c r="TSH120" s="63"/>
      <c r="TSI120" s="63"/>
      <c r="TSJ120" s="63"/>
      <c r="TSK120" s="63"/>
      <c r="TSL120" s="63"/>
      <c r="TSM120" s="63"/>
      <c r="TSN120" s="63"/>
      <c r="TSO120" s="63"/>
      <c r="TSP120" s="63"/>
      <c r="TSQ120" s="63"/>
      <c r="TSR120" s="63"/>
      <c r="TSS120" s="63"/>
      <c r="TST120" s="63"/>
      <c r="TSU120" s="63"/>
      <c r="TSV120" s="63"/>
      <c r="TSW120" s="63"/>
      <c r="TSX120" s="63"/>
      <c r="TSY120" s="63"/>
      <c r="TSZ120" s="63"/>
      <c r="TTA120" s="63"/>
      <c r="TTB120" s="63"/>
      <c r="TTC120" s="63"/>
      <c r="TTD120" s="63"/>
      <c r="TTE120" s="63"/>
      <c r="TTF120" s="63"/>
      <c r="TTG120" s="63"/>
      <c r="TTH120" s="63"/>
      <c r="TTI120" s="63"/>
      <c r="TTJ120" s="63"/>
      <c r="TTK120" s="63"/>
      <c r="TTL120" s="63"/>
      <c r="TTM120" s="63"/>
      <c r="TTN120" s="63"/>
      <c r="TTO120" s="63"/>
      <c r="TTP120" s="63"/>
      <c r="TTQ120" s="63"/>
      <c r="TTR120" s="63"/>
      <c r="TTS120" s="63"/>
      <c r="TTT120" s="63"/>
      <c r="TTU120" s="63"/>
      <c r="TTV120" s="63"/>
      <c r="TTW120" s="63"/>
      <c r="TTX120" s="63"/>
      <c r="TTY120" s="63"/>
      <c r="TTZ120" s="63"/>
      <c r="TUA120" s="63"/>
      <c r="TUB120" s="63"/>
      <c r="TUC120" s="63"/>
      <c r="TUD120" s="63"/>
      <c r="TUE120" s="63"/>
      <c r="TUF120" s="63"/>
      <c r="TUG120" s="63"/>
      <c r="TUH120" s="63"/>
      <c r="TUI120" s="63"/>
      <c r="TUJ120" s="63"/>
      <c r="TUK120" s="63"/>
      <c r="TUL120" s="63"/>
      <c r="TUM120" s="63"/>
      <c r="TUN120" s="63"/>
      <c r="TUO120" s="63"/>
      <c r="TUP120" s="63"/>
      <c r="TUQ120" s="63"/>
      <c r="TUR120" s="63"/>
      <c r="TUS120" s="63"/>
      <c r="TUT120" s="63"/>
      <c r="TUU120" s="63"/>
      <c r="TUV120" s="63"/>
      <c r="TUW120" s="63"/>
      <c r="TUX120" s="63"/>
      <c r="TUY120" s="63"/>
      <c r="TUZ120" s="63"/>
      <c r="TVA120" s="63"/>
      <c r="TVB120" s="63"/>
      <c r="TVC120" s="63"/>
      <c r="TVD120" s="63"/>
      <c r="TVE120" s="63"/>
      <c r="TVF120" s="63"/>
      <c r="TVG120" s="63"/>
      <c r="TVH120" s="63"/>
      <c r="TVI120" s="63"/>
      <c r="TVJ120" s="63"/>
      <c r="TVK120" s="63"/>
      <c r="TVL120" s="63"/>
      <c r="TVM120" s="63"/>
      <c r="TVN120" s="63"/>
      <c r="TVO120" s="63"/>
      <c r="TVP120" s="63"/>
      <c r="TVQ120" s="63"/>
      <c r="TVR120" s="63"/>
      <c r="TVS120" s="63"/>
      <c r="TVT120" s="63"/>
      <c r="TVU120" s="63"/>
      <c r="TVV120" s="63"/>
      <c r="TVW120" s="63"/>
      <c r="TVX120" s="63"/>
      <c r="TVY120" s="63"/>
      <c r="TVZ120" s="63"/>
      <c r="TWA120" s="63"/>
      <c r="TWB120" s="63"/>
      <c r="TWC120" s="63"/>
      <c r="TWD120" s="63"/>
      <c r="TWE120" s="63"/>
      <c r="TWF120" s="63"/>
      <c r="TWG120" s="63"/>
      <c r="TWH120" s="63"/>
      <c r="TWI120" s="63"/>
      <c r="TWJ120" s="63"/>
      <c r="TWK120" s="63"/>
      <c r="TWL120" s="63"/>
      <c r="TWM120" s="63"/>
      <c r="TWN120" s="63"/>
      <c r="TWO120" s="63"/>
      <c r="TWP120" s="63"/>
      <c r="TWQ120" s="63"/>
      <c r="TWR120" s="63"/>
      <c r="TWS120" s="63"/>
      <c r="TWT120" s="63"/>
      <c r="TWU120" s="63"/>
      <c r="TWV120" s="63"/>
      <c r="TWW120" s="63"/>
      <c r="TWX120" s="63"/>
      <c r="TWY120" s="63"/>
      <c r="TWZ120" s="63"/>
      <c r="TXA120" s="63"/>
      <c r="TXB120" s="63"/>
      <c r="TXC120" s="63"/>
      <c r="TXD120" s="63"/>
      <c r="TXE120" s="63"/>
      <c r="TXF120" s="63"/>
      <c r="TXG120" s="63"/>
      <c r="TXH120" s="63"/>
      <c r="TXI120" s="63"/>
      <c r="TXJ120" s="63"/>
      <c r="TXK120" s="63"/>
      <c r="TXL120" s="63"/>
      <c r="TXM120" s="63"/>
      <c r="TXN120" s="63"/>
      <c r="TXO120" s="63"/>
      <c r="TXP120" s="63"/>
      <c r="TXQ120" s="63"/>
      <c r="TXR120" s="63"/>
      <c r="TXS120" s="63"/>
      <c r="TXT120" s="63"/>
      <c r="TXU120" s="63"/>
      <c r="TXV120" s="63"/>
      <c r="TXW120" s="63"/>
      <c r="TXX120" s="63"/>
      <c r="TXY120" s="63"/>
      <c r="TXZ120" s="63"/>
      <c r="TYA120" s="63"/>
      <c r="TYB120" s="63"/>
      <c r="TYC120" s="63"/>
      <c r="TYD120" s="63"/>
      <c r="TYE120" s="63"/>
      <c r="TYF120" s="63"/>
      <c r="TYG120" s="63"/>
      <c r="TYH120" s="63"/>
      <c r="TYI120" s="63"/>
      <c r="TYJ120" s="63"/>
      <c r="TYK120" s="63"/>
      <c r="TYL120" s="63"/>
      <c r="TYM120" s="63"/>
      <c r="TYN120" s="63"/>
      <c r="TYO120" s="63"/>
      <c r="TYP120" s="63"/>
      <c r="TYQ120" s="63"/>
      <c r="TYR120" s="63"/>
      <c r="TYS120" s="63"/>
      <c r="TYT120" s="63"/>
      <c r="TYU120" s="63"/>
      <c r="TYV120" s="63"/>
      <c r="TYW120" s="63"/>
      <c r="TYX120" s="63"/>
      <c r="TYY120" s="63"/>
      <c r="TYZ120" s="63"/>
      <c r="TZA120" s="63"/>
      <c r="TZB120" s="63"/>
      <c r="TZC120" s="63"/>
      <c r="TZD120" s="63"/>
      <c r="TZE120" s="63"/>
      <c r="TZF120" s="63"/>
      <c r="TZG120" s="63"/>
      <c r="TZH120" s="63"/>
      <c r="TZI120" s="63"/>
      <c r="TZJ120" s="63"/>
      <c r="TZK120" s="63"/>
      <c r="TZL120" s="63"/>
      <c r="TZM120" s="63"/>
      <c r="TZN120" s="63"/>
      <c r="TZO120" s="63"/>
      <c r="TZP120" s="63"/>
      <c r="TZQ120" s="63"/>
      <c r="TZR120" s="63"/>
      <c r="TZS120" s="63"/>
      <c r="TZT120" s="63"/>
      <c r="TZU120" s="63"/>
      <c r="TZV120" s="63"/>
      <c r="TZW120" s="63"/>
      <c r="TZX120" s="63"/>
      <c r="TZY120" s="63"/>
      <c r="TZZ120" s="63"/>
      <c r="UAA120" s="63"/>
      <c r="UAB120" s="63"/>
      <c r="UAC120" s="63"/>
      <c r="UAD120" s="63"/>
      <c r="UAE120" s="63"/>
      <c r="UAF120" s="63"/>
      <c r="UAG120" s="63"/>
      <c r="UAH120" s="63"/>
      <c r="UAI120" s="63"/>
      <c r="UAJ120" s="63"/>
      <c r="UAK120" s="63"/>
      <c r="UAL120" s="63"/>
      <c r="UAM120" s="63"/>
      <c r="UAN120" s="63"/>
      <c r="UAO120" s="63"/>
      <c r="UAP120" s="63"/>
      <c r="UAQ120" s="63"/>
      <c r="UAR120" s="63"/>
      <c r="UAS120" s="63"/>
      <c r="UAT120" s="63"/>
      <c r="UAU120" s="63"/>
      <c r="UAV120" s="63"/>
      <c r="UAW120" s="63"/>
      <c r="UAX120" s="63"/>
      <c r="UAY120" s="63"/>
      <c r="UAZ120" s="63"/>
      <c r="UBA120" s="63"/>
      <c r="UBB120" s="63"/>
      <c r="UBC120" s="63"/>
      <c r="UBD120" s="63"/>
      <c r="UBE120" s="63"/>
      <c r="UBF120" s="63"/>
      <c r="UBG120" s="63"/>
      <c r="UBH120" s="63"/>
      <c r="UBI120" s="63"/>
      <c r="UBJ120" s="63"/>
      <c r="UBK120" s="63"/>
      <c r="UBL120" s="63"/>
      <c r="UBM120" s="63"/>
      <c r="UBN120" s="63"/>
      <c r="UBO120" s="63"/>
      <c r="UBP120" s="63"/>
      <c r="UBQ120" s="63"/>
      <c r="UBR120" s="63"/>
      <c r="UBS120" s="63"/>
      <c r="UBT120" s="63"/>
      <c r="UBU120" s="63"/>
      <c r="UBV120" s="63"/>
      <c r="UBW120" s="63"/>
      <c r="UBX120" s="63"/>
      <c r="UBY120" s="63"/>
      <c r="UBZ120" s="63"/>
      <c r="UCA120" s="63"/>
      <c r="UCB120" s="63"/>
      <c r="UCC120" s="63"/>
      <c r="UCD120" s="63"/>
      <c r="UCE120" s="63"/>
      <c r="UCF120" s="63"/>
      <c r="UCG120" s="63"/>
      <c r="UCH120" s="63"/>
      <c r="UCI120" s="63"/>
      <c r="UCJ120" s="63"/>
      <c r="UCK120" s="63"/>
      <c r="UCL120" s="63"/>
      <c r="UCM120" s="63"/>
      <c r="UCN120" s="63"/>
      <c r="UCO120" s="63"/>
      <c r="UCP120" s="63"/>
      <c r="UCQ120" s="63"/>
      <c r="UCR120" s="63"/>
      <c r="UCS120" s="63"/>
      <c r="UCT120" s="63"/>
      <c r="UCU120" s="63"/>
      <c r="UCV120" s="63"/>
      <c r="UCW120" s="63"/>
      <c r="UCX120" s="63"/>
      <c r="UCY120" s="63"/>
      <c r="UCZ120" s="63"/>
      <c r="UDA120" s="63"/>
      <c r="UDB120" s="63"/>
      <c r="UDC120" s="63"/>
      <c r="UDD120" s="63"/>
      <c r="UDE120" s="63"/>
      <c r="UDF120" s="63"/>
      <c r="UDG120" s="63"/>
      <c r="UDH120" s="63"/>
      <c r="UDI120" s="63"/>
      <c r="UDJ120" s="63"/>
      <c r="UDK120" s="63"/>
      <c r="UDL120" s="63"/>
      <c r="UDM120" s="63"/>
      <c r="UDN120" s="63"/>
      <c r="UDO120" s="63"/>
      <c r="UDP120" s="63"/>
      <c r="UDQ120" s="63"/>
      <c r="UDR120" s="63"/>
      <c r="UDS120" s="63"/>
      <c r="UDT120" s="63"/>
      <c r="UDU120" s="63"/>
      <c r="UDV120" s="63"/>
      <c r="UDW120" s="63"/>
      <c r="UDX120" s="63"/>
      <c r="UDY120" s="63"/>
      <c r="UDZ120" s="63"/>
      <c r="UEA120" s="63"/>
      <c r="UEB120" s="63"/>
      <c r="UEC120" s="63"/>
      <c r="UED120" s="63"/>
      <c r="UEE120" s="63"/>
      <c r="UEF120" s="63"/>
      <c r="UEG120" s="63"/>
      <c r="UEH120" s="63"/>
      <c r="UEI120" s="63"/>
      <c r="UEJ120" s="63"/>
      <c r="UEK120" s="63"/>
      <c r="UEL120" s="63"/>
      <c r="UEM120" s="63"/>
      <c r="UEN120" s="63"/>
      <c r="UEO120" s="63"/>
      <c r="UEP120" s="63"/>
      <c r="UEQ120" s="63"/>
      <c r="UER120" s="63"/>
      <c r="UES120" s="63"/>
      <c r="UET120" s="63"/>
      <c r="UEU120" s="63"/>
      <c r="UEV120" s="63"/>
      <c r="UEW120" s="63"/>
      <c r="UEX120" s="63"/>
      <c r="UEY120" s="63"/>
      <c r="UEZ120" s="63"/>
      <c r="UFA120" s="63"/>
      <c r="UFB120" s="63"/>
      <c r="UFC120" s="63"/>
      <c r="UFD120" s="63"/>
      <c r="UFE120" s="63"/>
      <c r="UFF120" s="63"/>
      <c r="UFG120" s="63"/>
      <c r="UFH120" s="63"/>
      <c r="UFI120" s="63"/>
      <c r="UFJ120" s="63"/>
      <c r="UFK120" s="63"/>
      <c r="UFL120" s="63"/>
      <c r="UFM120" s="63"/>
      <c r="UFN120" s="63"/>
      <c r="UFO120" s="63"/>
      <c r="UFP120" s="63"/>
      <c r="UFQ120" s="63"/>
      <c r="UFR120" s="63"/>
      <c r="UFS120" s="63"/>
      <c r="UFT120" s="63"/>
      <c r="UFU120" s="63"/>
      <c r="UFV120" s="63"/>
      <c r="UFW120" s="63"/>
      <c r="UFX120" s="63"/>
      <c r="UFY120" s="63"/>
      <c r="UFZ120" s="63"/>
      <c r="UGA120" s="63"/>
      <c r="UGB120" s="63"/>
      <c r="UGC120" s="63"/>
      <c r="UGD120" s="63"/>
      <c r="UGE120" s="63"/>
      <c r="UGF120" s="63"/>
      <c r="UGG120" s="63"/>
      <c r="UGH120" s="63"/>
      <c r="UGI120" s="63"/>
      <c r="UGJ120" s="63"/>
      <c r="UGK120" s="63"/>
      <c r="UGL120" s="63"/>
      <c r="UGM120" s="63"/>
      <c r="UGN120" s="63"/>
      <c r="UGO120" s="63"/>
      <c r="UGP120" s="63"/>
      <c r="UGQ120" s="63"/>
      <c r="UGR120" s="63"/>
      <c r="UGS120" s="63"/>
      <c r="UGT120" s="63"/>
      <c r="UGU120" s="63"/>
      <c r="UGV120" s="63"/>
      <c r="UGW120" s="63"/>
      <c r="UGX120" s="63"/>
      <c r="UGY120" s="63"/>
      <c r="UGZ120" s="63"/>
      <c r="UHA120" s="63"/>
      <c r="UHB120" s="63"/>
      <c r="UHC120" s="63"/>
      <c r="UHD120" s="63"/>
      <c r="UHE120" s="63"/>
      <c r="UHF120" s="63"/>
      <c r="UHG120" s="63"/>
      <c r="UHH120" s="63"/>
      <c r="UHI120" s="63"/>
      <c r="UHJ120" s="63"/>
      <c r="UHK120" s="63"/>
      <c r="UHL120" s="63"/>
      <c r="UHM120" s="63"/>
      <c r="UHN120" s="63"/>
      <c r="UHO120" s="63"/>
      <c r="UHP120" s="63"/>
      <c r="UHQ120" s="63"/>
      <c r="UHR120" s="63"/>
      <c r="UHS120" s="63"/>
      <c r="UHT120" s="63"/>
      <c r="UHU120" s="63"/>
      <c r="UHV120" s="63"/>
      <c r="UHW120" s="63"/>
      <c r="UHX120" s="63"/>
      <c r="UHY120" s="63"/>
      <c r="UHZ120" s="63"/>
      <c r="UIA120" s="63"/>
      <c r="UIB120" s="63"/>
      <c r="UIC120" s="63"/>
      <c r="UID120" s="63"/>
      <c r="UIE120" s="63"/>
      <c r="UIF120" s="63"/>
      <c r="UIG120" s="63"/>
      <c r="UIH120" s="63"/>
      <c r="UII120" s="63"/>
      <c r="UIJ120" s="63"/>
      <c r="UIK120" s="63"/>
      <c r="UIL120" s="63"/>
      <c r="UIM120" s="63"/>
      <c r="UIN120" s="63"/>
      <c r="UIO120" s="63"/>
      <c r="UIP120" s="63"/>
      <c r="UIQ120" s="63"/>
      <c r="UIR120" s="63"/>
      <c r="UIS120" s="63"/>
      <c r="UIT120" s="63"/>
      <c r="UIU120" s="63"/>
      <c r="UIV120" s="63"/>
      <c r="UIW120" s="63"/>
      <c r="UIX120" s="63"/>
      <c r="UIY120" s="63"/>
      <c r="UIZ120" s="63"/>
      <c r="UJA120" s="63"/>
      <c r="UJB120" s="63"/>
      <c r="UJC120" s="63"/>
      <c r="UJD120" s="63"/>
      <c r="UJE120" s="63"/>
      <c r="UJF120" s="63"/>
      <c r="UJG120" s="63"/>
      <c r="UJH120" s="63"/>
      <c r="UJI120" s="63"/>
      <c r="UJJ120" s="63"/>
      <c r="UJK120" s="63"/>
      <c r="UJL120" s="63"/>
      <c r="UJM120" s="63"/>
      <c r="UJN120" s="63"/>
      <c r="UJO120" s="63"/>
      <c r="UJP120" s="63"/>
      <c r="UJQ120" s="63"/>
      <c r="UJR120" s="63"/>
      <c r="UJS120" s="63"/>
      <c r="UJT120" s="63"/>
      <c r="UJU120" s="63"/>
      <c r="UJV120" s="63"/>
      <c r="UJW120" s="63"/>
      <c r="UJX120" s="63"/>
      <c r="UJY120" s="63"/>
      <c r="UJZ120" s="63"/>
      <c r="UKA120" s="63"/>
      <c r="UKB120" s="63"/>
      <c r="UKC120" s="63"/>
      <c r="UKD120" s="63"/>
      <c r="UKE120" s="63"/>
      <c r="UKF120" s="63"/>
      <c r="UKG120" s="63"/>
      <c r="UKH120" s="63"/>
      <c r="UKI120" s="63"/>
      <c r="UKJ120" s="63"/>
      <c r="UKK120" s="63"/>
      <c r="UKL120" s="63"/>
      <c r="UKM120" s="63"/>
      <c r="UKN120" s="63"/>
      <c r="UKO120" s="63"/>
      <c r="UKP120" s="63"/>
      <c r="UKQ120" s="63"/>
      <c r="UKR120" s="63"/>
      <c r="UKS120" s="63"/>
      <c r="UKT120" s="63"/>
      <c r="UKU120" s="63"/>
      <c r="UKV120" s="63"/>
      <c r="UKW120" s="63"/>
      <c r="UKX120" s="63"/>
      <c r="UKY120" s="63"/>
      <c r="UKZ120" s="63"/>
      <c r="ULA120" s="63"/>
      <c r="ULB120" s="63"/>
      <c r="ULC120" s="63"/>
      <c r="ULD120" s="63"/>
      <c r="ULE120" s="63"/>
      <c r="ULF120" s="63"/>
      <c r="ULG120" s="63"/>
      <c r="ULH120" s="63"/>
      <c r="ULI120" s="63"/>
      <c r="ULJ120" s="63"/>
      <c r="ULK120" s="63"/>
      <c r="ULL120" s="63"/>
      <c r="ULM120" s="63"/>
      <c r="ULN120" s="63"/>
      <c r="ULO120" s="63"/>
      <c r="ULP120" s="63"/>
      <c r="ULQ120" s="63"/>
      <c r="ULR120" s="63"/>
      <c r="ULS120" s="63"/>
      <c r="ULT120" s="63"/>
      <c r="ULU120" s="63"/>
      <c r="ULV120" s="63"/>
      <c r="ULW120" s="63"/>
      <c r="ULX120" s="63"/>
      <c r="ULY120" s="63"/>
      <c r="ULZ120" s="63"/>
      <c r="UMA120" s="63"/>
      <c r="UMB120" s="63"/>
      <c r="UMC120" s="63"/>
      <c r="UMD120" s="63"/>
      <c r="UME120" s="63"/>
      <c r="UMF120" s="63"/>
      <c r="UMG120" s="63"/>
      <c r="UMH120" s="63"/>
      <c r="UMI120" s="63"/>
      <c r="UMJ120" s="63"/>
      <c r="UMK120" s="63"/>
      <c r="UML120" s="63"/>
      <c r="UMM120" s="63"/>
      <c r="UMN120" s="63"/>
      <c r="UMO120" s="63"/>
      <c r="UMP120" s="63"/>
      <c r="UMQ120" s="63"/>
      <c r="UMR120" s="63"/>
      <c r="UMS120" s="63"/>
      <c r="UMT120" s="63"/>
      <c r="UMU120" s="63"/>
      <c r="UMV120" s="63"/>
      <c r="UMW120" s="63"/>
      <c r="UMX120" s="63"/>
      <c r="UMY120" s="63"/>
      <c r="UMZ120" s="63"/>
      <c r="UNA120" s="63"/>
      <c r="UNB120" s="63"/>
      <c r="UNC120" s="63"/>
      <c r="UND120" s="63"/>
      <c r="UNE120" s="63"/>
      <c r="UNF120" s="63"/>
      <c r="UNG120" s="63"/>
      <c r="UNH120" s="63"/>
      <c r="UNI120" s="63"/>
      <c r="UNJ120" s="63"/>
      <c r="UNK120" s="63"/>
      <c r="UNL120" s="63"/>
      <c r="UNM120" s="63"/>
      <c r="UNN120" s="63"/>
      <c r="UNO120" s="63"/>
      <c r="UNP120" s="63"/>
      <c r="UNQ120" s="63"/>
      <c r="UNR120" s="63"/>
      <c r="UNS120" s="63"/>
      <c r="UNT120" s="63"/>
      <c r="UNU120" s="63"/>
      <c r="UNV120" s="63"/>
      <c r="UNW120" s="63"/>
      <c r="UNX120" s="63"/>
      <c r="UNY120" s="63"/>
      <c r="UNZ120" s="63"/>
      <c r="UOA120" s="63"/>
      <c r="UOB120" s="63"/>
      <c r="UOC120" s="63"/>
      <c r="UOD120" s="63"/>
      <c r="UOE120" s="63"/>
      <c r="UOF120" s="63"/>
      <c r="UOG120" s="63"/>
      <c r="UOH120" s="63"/>
      <c r="UOI120" s="63"/>
      <c r="UOJ120" s="63"/>
      <c r="UOK120" s="63"/>
      <c r="UOL120" s="63"/>
      <c r="UOM120" s="63"/>
      <c r="UON120" s="63"/>
      <c r="UOO120" s="63"/>
      <c r="UOP120" s="63"/>
      <c r="UOQ120" s="63"/>
      <c r="UOR120" s="63"/>
      <c r="UOS120" s="63"/>
      <c r="UOT120" s="63"/>
      <c r="UOU120" s="63"/>
      <c r="UOV120" s="63"/>
      <c r="UOW120" s="63"/>
      <c r="UOX120" s="63"/>
      <c r="UOY120" s="63"/>
      <c r="UOZ120" s="63"/>
      <c r="UPA120" s="63"/>
      <c r="UPB120" s="63"/>
      <c r="UPC120" s="63"/>
      <c r="UPD120" s="63"/>
      <c r="UPE120" s="63"/>
      <c r="UPF120" s="63"/>
      <c r="UPG120" s="63"/>
      <c r="UPH120" s="63"/>
      <c r="UPI120" s="63"/>
      <c r="UPJ120" s="63"/>
      <c r="UPK120" s="63"/>
      <c r="UPL120" s="63"/>
      <c r="UPM120" s="63"/>
      <c r="UPN120" s="63"/>
      <c r="UPO120" s="63"/>
      <c r="UPP120" s="63"/>
      <c r="UPQ120" s="63"/>
      <c r="UPR120" s="63"/>
      <c r="UPS120" s="63"/>
      <c r="UPT120" s="63"/>
      <c r="UPU120" s="63"/>
      <c r="UPV120" s="63"/>
      <c r="UPW120" s="63"/>
      <c r="UPX120" s="63"/>
      <c r="UPY120" s="63"/>
      <c r="UPZ120" s="63"/>
      <c r="UQA120" s="63"/>
      <c r="UQB120" s="63"/>
      <c r="UQC120" s="63"/>
      <c r="UQD120" s="63"/>
      <c r="UQE120" s="63"/>
      <c r="UQF120" s="63"/>
      <c r="UQG120" s="63"/>
      <c r="UQH120" s="63"/>
      <c r="UQI120" s="63"/>
      <c r="UQJ120" s="63"/>
      <c r="UQK120" s="63"/>
      <c r="UQL120" s="63"/>
      <c r="UQM120" s="63"/>
      <c r="UQN120" s="63"/>
      <c r="UQO120" s="63"/>
      <c r="UQP120" s="63"/>
      <c r="UQQ120" s="63"/>
      <c r="UQR120" s="63"/>
      <c r="UQS120" s="63"/>
      <c r="UQT120" s="63"/>
      <c r="UQU120" s="63"/>
      <c r="UQV120" s="63"/>
      <c r="UQW120" s="63"/>
      <c r="UQX120" s="63"/>
      <c r="UQY120" s="63"/>
      <c r="UQZ120" s="63"/>
      <c r="URA120" s="63"/>
      <c r="URB120" s="63"/>
      <c r="URC120" s="63"/>
      <c r="URD120" s="63"/>
      <c r="URE120" s="63"/>
      <c r="URF120" s="63"/>
      <c r="URG120" s="63"/>
      <c r="URH120" s="63"/>
      <c r="URI120" s="63"/>
      <c r="URJ120" s="63"/>
      <c r="URK120" s="63"/>
      <c r="URL120" s="63"/>
      <c r="URM120" s="63"/>
      <c r="URN120" s="63"/>
      <c r="URO120" s="63"/>
      <c r="URP120" s="63"/>
      <c r="URQ120" s="63"/>
      <c r="URR120" s="63"/>
      <c r="URS120" s="63"/>
      <c r="URT120" s="63"/>
      <c r="URU120" s="63"/>
      <c r="URV120" s="63"/>
      <c r="URW120" s="63"/>
      <c r="URX120" s="63"/>
      <c r="URY120" s="63"/>
      <c r="URZ120" s="63"/>
      <c r="USA120" s="63"/>
      <c r="USB120" s="63"/>
      <c r="USC120" s="63"/>
      <c r="USD120" s="63"/>
      <c r="USE120" s="63"/>
      <c r="USF120" s="63"/>
      <c r="USG120" s="63"/>
      <c r="USH120" s="63"/>
      <c r="USI120" s="63"/>
      <c r="USJ120" s="63"/>
      <c r="USK120" s="63"/>
      <c r="USL120" s="63"/>
      <c r="USM120" s="63"/>
      <c r="USN120" s="63"/>
      <c r="USO120" s="63"/>
      <c r="USP120" s="63"/>
      <c r="USQ120" s="63"/>
      <c r="USR120" s="63"/>
      <c r="USS120" s="63"/>
      <c r="UST120" s="63"/>
      <c r="USU120" s="63"/>
      <c r="USV120" s="63"/>
      <c r="USW120" s="63"/>
      <c r="USX120" s="63"/>
      <c r="USY120" s="63"/>
      <c r="USZ120" s="63"/>
      <c r="UTA120" s="63"/>
      <c r="UTB120" s="63"/>
      <c r="UTC120" s="63"/>
      <c r="UTD120" s="63"/>
      <c r="UTE120" s="63"/>
      <c r="UTF120" s="63"/>
      <c r="UTG120" s="63"/>
      <c r="UTH120" s="63"/>
      <c r="UTI120" s="63"/>
      <c r="UTJ120" s="63"/>
      <c r="UTK120" s="63"/>
      <c r="UTL120" s="63"/>
      <c r="UTM120" s="63"/>
      <c r="UTN120" s="63"/>
      <c r="UTO120" s="63"/>
      <c r="UTP120" s="63"/>
      <c r="UTQ120" s="63"/>
      <c r="UTR120" s="63"/>
      <c r="UTS120" s="63"/>
      <c r="UTT120" s="63"/>
      <c r="UTU120" s="63"/>
      <c r="UTV120" s="63"/>
      <c r="UTW120" s="63"/>
      <c r="UTX120" s="63"/>
      <c r="UTY120" s="63"/>
      <c r="UTZ120" s="63"/>
      <c r="UUA120" s="63"/>
      <c r="UUB120" s="63"/>
      <c r="UUC120" s="63"/>
      <c r="UUD120" s="63"/>
      <c r="UUE120" s="63"/>
      <c r="UUF120" s="63"/>
      <c r="UUG120" s="63"/>
      <c r="UUH120" s="63"/>
      <c r="UUI120" s="63"/>
      <c r="UUJ120" s="63"/>
      <c r="UUK120" s="63"/>
      <c r="UUL120" s="63"/>
      <c r="UUM120" s="63"/>
      <c r="UUN120" s="63"/>
      <c r="UUO120" s="63"/>
      <c r="UUP120" s="63"/>
      <c r="UUQ120" s="63"/>
      <c r="UUR120" s="63"/>
      <c r="UUS120" s="63"/>
      <c r="UUT120" s="63"/>
      <c r="UUU120" s="63"/>
      <c r="UUV120" s="63"/>
      <c r="UUW120" s="63"/>
      <c r="UUX120" s="63"/>
      <c r="UUY120" s="63"/>
      <c r="UUZ120" s="63"/>
      <c r="UVA120" s="63"/>
      <c r="UVB120" s="63"/>
      <c r="UVC120" s="63"/>
      <c r="UVD120" s="63"/>
      <c r="UVE120" s="63"/>
      <c r="UVF120" s="63"/>
      <c r="UVG120" s="63"/>
      <c r="UVH120" s="63"/>
      <c r="UVI120" s="63"/>
      <c r="UVJ120" s="63"/>
      <c r="UVK120" s="63"/>
      <c r="UVL120" s="63"/>
      <c r="UVM120" s="63"/>
      <c r="UVN120" s="63"/>
      <c r="UVO120" s="63"/>
      <c r="UVP120" s="63"/>
      <c r="UVQ120" s="63"/>
      <c r="UVR120" s="63"/>
      <c r="UVS120" s="63"/>
      <c r="UVT120" s="63"/>
      <c r="UVU120" s="63"/>
      <c r="UVV120" s="63"/>
      <c r="UVW120" s="63"/>
      <c r="UVX120" s="63"/>
      <c r="UVY120" s="63"/>
      <c r="UVZ120" s="63"/>
      <c r="UWA120" s="63"/>
      <c r="UWB120" s="63"/>
      <c r="UWC120" s="63"/>
      <c r="UWD120" s="63"/>
      <c r="UWE120" s="63"/>
      <c r="UWF120" s="63"/>
      <c r="UWG120" s="63"/>
      <c r="UWH120" s="63"/>
      <c r="UWI120" s="63"/>
      <c r="UWJ120" s="63"/>
      <c r="UWK120" s="63"/>
      <c r="UWL120" s="63"/>
      <c r="UWM120" s="63"/>
      <c r="UWN120" s="63"/>
      <c r="UWO120" s="63"/>
      <c r="UWP120" s="63"/>
      <c r="UWQ120" s="63"/>
      <c r="UWR120" s="63"/>
      <c r="UWS120" s="63"/>
      <c r="UWT120" s="63"/>
      <c r="UWU120" s="63"/>
      <c r="UWV120" s="63"/>
      <c r="UWW120" s="63"/>
      <c r="UWX120" s="63"/>
      <c r="UWY120" s="63"/>
      <c r="UWZ120" s="63"/>
      <c r="UXA120" s="63"/>
      <c r="UXB120" s="63"/>
      <c r="UXC120" s="63"/>
      <c r="UXD120" s="63"/>
      <c r="UXE120" s="63"/>
      <c r="UXF120" s="63"/>
      <c r="UXG120" s="63"/>
      <c r="UXH120" s="63"/>
      <c r="UXI120" s="63"/>
      <c r="UXJ120" s="63"/>
      <c r="UXK120" s="63"/>
      <c r="UXL120" s="63"/>
      <c r="UXM120" s="63"/>
      <c r="UXN120" s="63"/>
      <c r="UXO120" s="63"/>
      <c r="UXP120" s="63"/>
      <c r="UXQ120" s="63"/>
      <c r="UXR120" s="63"/>
      <c r="UXS120" s="63"/>
      <c r="UXT120" s="63"/>
      <c r="UXU120" s="63"/>
      <c r="UXV120" s="63"/>
      <c r="UXW120" s="63"/>
      <c r="UXX120" s="63"/>
      <c r="UXY120" s="63"/>
      <c r="UXZ120" s="63"/>
      <c r="UYA120" s="63"/>
      <c r="UYB120" s="63"/>
      <c r="UYC120" s="63"/>
      <c r="UYD120" s="63"/>
      <c r="UYE120" s="63"/>
      <c r="UYF120" s="63"/>
      <c r="UYG120" s="63"/>
      <c r="UYH120" s="63"/>
      <c r="UYI120" s="63"/>
      <c r="UYJ120" s="63"/>
      <c r="UYK120" s="63"/>
      <c r="UYL120" s="63"/>
      <c r="UYM120" s="63"/>
      <c r="UYN120" s="63"/>
      <c r="UYO120" s="63"/>
      <c r="UYP120" s="63"/>
      <c r="UYQ120" s="63"/>
      <c r="UYR120" s="63"/>
      <c r="UYS120" s="63"/>
      <c r="UYT120" s="63"/>
      <c r="UYU120" s="63"/>
      <c r="UYV120" s="63"/>
      <c r="UYW120" s="63"/>
      <c r="UYX120" s="63"/>
      <c r="UYY120" s="63"/>
      <c r="UYZ120" s="63"/>
      <c r="UZA120" s="63"/>
      <c r="UZB120" s="63"/>
      <c r="UZC120" s="63"/>
      <c r="UZD120" s="63"/>
      <c r="UZE120" s="63"/>
      <c r="UZF120" s="63"/>
      <c r="UZG120" s="63"/>
      <c r="UZH120" s="63"/>
      <c r="UZI120" s="63"/>
      <c r="UZJ120" s="63"/>
      <c r="UZK120" s="63"/>
      <c r="UZL120" s="63"/>
      <c r="UZM120" s="63"/>
      <c r="UZN120" s="63"/>
      <c r="UZO120" s="63"/>
      <c r="UZP120" s="63"/>
      <c r="UZQ120" s="63"/>
      <c r="UZR120" s="63"/>
      <c r="UZS120" s="63"/>
      <c r="UZT120" s="63"/>
      <c r="UZU120" s="63"/>
      <c r="UZV120" s="63"/>
      <c r="UZW120" s="63"/>
      <c r="UZX120" s="63"/>
      <c r="UZY120" s="63"/>
      <c r="UZZ120" s="63"/>
      <c r="VAA120" s="63"/>
      <c r="VAB120" s="63"/>
      <c r="VAC120" s="63"/>
      <c r="VAD120" s="63"/>
      <c r="VAE120" s="63"/>
      <c r="VAF120" s="63"/>
      <c r="VAG120" s="63"/>
      <c r="VAH120" s="63"/>
      <c r="VAI120" s="63"/>
      <c r="VAJ120" s="63"/>
      <c r="VAK120" s="63"/>
      <c r="VAL120" s="63"/>
      <c r="VAM120" s="63"/>
      <c r="VAN120" s="63"/>
      <c r="VAO120" s="63"/>
      <c r="VAP120" s="63"/>
      <c r="VAQ120" s="63"/>
      <c r="VAR120" s="63"/>
      <c r="VAS120" s="63"/>
      <c r="VAT120" s="63"/>
      <c r="VAU120" s="63"/>
      <c r="VAV120" s="63"/>
      <c r="VAW120" s="63"/>
      <c r="VAX120" s="63"/>
      <c r="VAY120" s="63"/>
      <c r="VAZ120" s="63"/>
      <c r="VBA120" s="63"/>
      <c r="VBB120" s="63"/>
      <c r="VBC120" s="63"/>
      <c r="VBD120" s="63"/>
      <c r="VBE120" s="63"/>
      <c r="VBF120" s="63"/>
      <c r="VBG120" s="63"/>
      <c r="VBH120" s="63"/>
      <c r="VBI120" s="63"/>
      <c r="VBJ120" s="63"/>
      <c r="VBK120" s="63"/>
      <c r="VBL120" s="63"/>
      <c r="VBM120" s="63"/>
      <c r="VBN120" s="63"/>
      <c r="VBO120" s="63"/>
      <c r="VBP120" s="63"/>
      <c r="VBQ120" s="63"/>
      <c r="VBR120" s="63"/>
      <c r="VBS120" s="63"/>
      <c r="VBT120" s="63"/>
      <c r="VBU120" s="63"/>
      <c r="VBV120" s="63"/>
      <c r="VBW120" s="63"/>
      <c r="VBX120" s="63"/>
      <c r="VBY120" s="63"/>
      <c r="VBZ120" s="63"/>
      <c r="VCA120" s="63"/>
      <c r="VCB120" s="63"/>
      <c r="VCC120" s="63"/>
      <c r="VCD120" s="63"/>
      <c r="VCE120" s="63"/>
      <c r="VCF120" s="63"/>
      <c r="VCG120" s="63"/>
      <c r="VCH120" s="63"/>
      <c r="VCI120" s="63"/>
      <c r="VCJ120" s="63"/>
      <c r="VCK120" s="63"/>
      <c r="VCL120" s="63"/>
      <c r="VCM120" s="63"/>
      <c r="VCN120" s="63"/>
      <c r="VCO120" s="63"/>
      <c r="VCP120" s="63"/>
      <c r="VCQ120" s="63"/>
      <c r="VCR120" s="63"/>
      <c r="VCS120" s="63"/>
      <c r="VCT120" s="63"/>
      <c r="VCU120" s="63"/>
      <c r="VCV120" s="63"/>
      <c r="VCW120" s="63"/>
      <c r="VCX120" s="63"/>
      <c r="VCY120" s="63"/>
      <c r="VCZ120" s="63"/>
      <c r="VDA120" s="63"/>
      <c r="VDB120" s="63"/>
      <c r="VDC120" s="63"/>
      <c r="VDD120" s="63"/>
      <c r="VDE120" s="63"/>
      <c r="VDF120" s="63"/>
      <c r="VDG120" s="63"/>
      <c r="VDH120" s="63"/>
      <c r="VDI120" s="63"/>
      <c r="VDJ120" s="63"/>
      <c r="VDK120" s="63"/>
      <c r="VDL120" s="63"/>
      <c r="VDM120" s="63"/>
      <c r="VDN120" s="63"/>
      <c r="VDO120" s="63"/>
      <c r="VDP120" s="63"/>
      <c r="VDQ120" s="63"/>
      <c r="VDR120" s="63"/>
      <c r="VDS120" s="63"/>
      <c r="VDT120" s="63"/>
      <c r="VDU120" s="63"/>
      <c r="VDV120" s="63"/>
      <c r="VDW120" s="63"/>
      <c r="VDX120" s="63"/>
      <c r="VDY120" s="63"/>
      <c r="VDZ120" s="63"/>
      <c r="VEA120" s="63"/>
      <c r="VEB120" s="63"/>
      <c r="VEC120" s="63"/>
      <c r="VED120" s="63"/>
      <c r="VEE120" s="63"/>
      <c r="VEF120" s="63"/>
      <c r="VEG120" s="63"/>
      <c r="VEH120" s="63"/>
      <c r="VEI120" s="63"/>
      <c r="VEJ120" s="63"/>
      <c r="VEK120" s="63"/>
      <c r="VEL120" s="63"/>
      <c r="VEM120" s="63"/>
      <c r="VEN120" s="63"/>
      <c r="VEO120" s="63"/>
      <c r="VEP120" s="63"/>
      <c r="VEQ120" s="63"/>
      <c r="VER120" s="63"/>
      <c r="VES120" s="63"/>
      <c r="VET120" s="63"/>
      <c r="VEU120" s="63"/>
      <c r="VEV120" s="63"/>
      <c r="VEW120" s="63"/>
      <c r="VEX120" s="63"/>
      <c r="VEY120" s="63"/>
      <c r="VEZ120" s="63"/>
      <c r="VFA120" s="63"/>
      <c r="VFB120" s="63"/>
      <c r="VFC120" s="63"/>
      <c r="VFD120" s="63"/>
      <c r="VFE120" s="63"/>
      <c r="VFF120" s="63"/>
      <c r="VFG120" s="63"/>
      <c r="VFH120" s="63"/>
      <c r="VFI120" s="63"/>
      <c r="VFJ120" s="63"/>
      <c r="VFK120" s="63"/>
      <c r="VFL120" s="63"/>
      <c r="VFM120" s="63"/>
      <c r="VFN120" s="63"/>
      <c r="VFO120" s="63"/>
      <c r="VFP120" s="63"/>
      <c r="VFQ120" s="63"/>
      <c r="VFR120" s="63"/>
      <c r="VFS120" s="63"/>
      <c r="VFT120" s="63"/>
      <c r="VFU120" s="63"/>
      <c r="VFV120" s="63"/>
      <c r="VFW120" s="63"/>
      <c r="VFX120" s="63"/>
      <c r="VFY120" s="63"/>
      <c r="VFZ120" s="63"/>
      <c r="VGA120" s="63"/>
      <c r="VGB120" s="63"/>
      <c r="VGC120" s="63"/>
      <c r="VGD120" s="63"/>
      <c r="VGE120" s="63"/>
      <c r="VGF120" s="63"/>
      <c r="VGG120" s="63"/>
      <c r="VGH120" s="63"/>
      <c r="VGI120" s="63"/>
      <c r="VGJ120" s="63"/>
      <c r="VGK120" s="63"/>
      <c r="VGL120" s="63"/>
      <c r="VGM120" s="63"/>
      <c r="VGN120" s="63"/>
      <c r="VGO120" s="63"/>
      <c r="VGP120" s="63"/>
      <c r="VGQ120" s="63"/>
      <c r="VGR120" s="63"/>
      <c r="VGS120" s="63"/>
      <c r="VGT120" s="63"/>
      <c r="VGU120" s="63"/>
      <c r="VGV120" s="63"/>
      <c r="VGW120" s="63"/>
      <c r="VGX120" s="63"/>
      <c r="VGY120" s="63"/>
      <c r="VGZ120" s="63"/>
      <c r="VHA120" s="63"/>
      <c r="VHB120" s="63"/>
      <c r="VHC120" s="63"/>
      <c r="VHD120" s="63"/>
      <c r="VHE120" s="63"/>
      <c r="VHF120" s="63"/>
      <c r="VHG120" s="63"/>
      <c r="VHH120" s="63"/>
      <c r="VHI120" s="63"/>
      <c r="VHJ120" s="63"/>
      <c r="VHK120" s="63"/>
      <c r="VHL120" s="63"/>
      <c r="VHM120" s="63"/>
      <c r="VHN120" s="63"/>
      <c r="VHO120" s="63"/>
      <c r="VHP120" s="63"/>
      <c r="VHQ120" s="63"/>
      <c r="VHR120" s="63"/>
      <c r="VHS120" s="63"/>
      <c r="VHT120" s="63"/>
      <c r="VHU120" s="63"/>
      <c r="VHV120" s="63"/>
      <c r="VHW120" s="63"/>
      <c r="VHX120" s="63"/>
      <c r="VHY120" s="63"/>
      <c r="VHZ120" s="63"/>
      <c r="VIA120" s="63"/>
      <c r="VIB120" s="63"/>
      <c r="VIC120" s="63"/>
      <c r="VID120" s="63"/>
      <c r="VIE120" s="63"/>
      <c r="VIF120" s="63"/>
      <c r="VIG120" s="63"/>
      <c r="VIH120" s="63"/>
      <c r="VII120" s="63"/>
      <c r="VIJ120" s="63"/>
      <c r="VIK120" s="63"/>
      <c r="VIL120" s="63"/>
      <c r="VIM120" s="63"/>
      <c r="VIN120" s="63"/>
      <c r="VIO120" s="63"/>
      <c r="VIP120" s="63"/>
      <c r="VIQ120" s="63"/>
      <c r="VIR120" s="63"/>
      <c r="VIS120" s="63"/>
      <c r="VIT120" s="63"/>
      <c r="VIU120" s="63"/>
      <c r="VIV120" s="63"/>
      <c r="VIW120" s="63"/>
      <c r="VIX120" s="63"/>
      <c r="VIY120" s="63"/>
      <c r="VIZ120" s="63"/>
      <c r="VJA120" s="63"/>
      <c r="VJB120" s="63"/>
      <c r="VJC120" s="63"/>
      <c r="VJD120" s="63"/>
      <c r="VJE120" s="63"/>
      <c r="VJF120" s="63"/>
      <c r="VJG120" s="63"/>
      <c r="VJH120" s="63"/>
      <c r="VJI120" s="63"/>
      <c r="VJJ120" s="63"/>
      <c r="VJK120" s="63"/>
      <c r="VJL120" s="63"/>
      <c r="VJM120" s="63"/>
      <c r="VJN120" s="63"/>
      <c r="VJO120" s="63"/>
      <c r="VJP120" s="63"/>
      <c r="VJQ120" s="63"/>
      <c r="VJR120" s="63"/>
      <c r="VJS120" s="63"/>
      <c r="VJT120" s="63"/>
      <c r="VJU120" s="63"/>
      <c r="VJV120" s="63"/>
      <c r="VJW120" s="63"/>
      <c r="VJX120" s="63"/>
      <c r="VJY120" s="63"/>
      <c r="VJZ120" s="63"/>
      <c r="VKA120" s="63"/>
      <c r="VKB120" s="63"/>
      <c r="VKC120" s="63"/>
      <c r="VKD120" s="63"/>
      <c r="VKE120" s="63"/>
      <c r="VKF120" s="63"/>
      <c r="VKG120" s="63"/>
      <c r="VKH120" s="63"/>
      <c r="VKI120" s="63"/>
      <c r="VKJ120" s="63"/>
      <c r="VKK120" s="63"/>
      <c r="VKL120" s="63"/>
      <c r="VKM120" s="63"/>
      <c r="VKN120" s="63"/>
      <c r="VKO120" s="63"/>
      <c r="VKP120" s="63"/>
      <c r="VKQ120" s="63"/>
      <c r="VKR120" s="63"/>
      <c r="VKS120" s="63"/>
      <c r="VKT120" s="63"/>
      <c r="VKU120" s="63"/>
      <c r="VKV120" s="63"/>
      <c r="VKW120" s="63"/>
      <c r="VKX120" s="63"/>
      <c r="VKY120" s="63"/>
      <c r="VKZ120" s="63"/>
      <c r="VLA120" s="63"/>
      <c r="VLB120" s="63"/>
      <c r="VLC120" s="63"/>
      <c r="VLD120" s="63"/>
      <c r="VLE120" s="63"/>
      <c r="VLF120" s="63"/>
      <c r="VLG120" s="63"/>
      <c r="VLH120" s="63"/>
      <c r="VLI120" s="63"/>
      <c r="VLJ120" s="63"/>
      <c r="VLK120" s="63"/>
      <c r="VLL120" s="63"/>
      <c r="VLM120" s="63"/>
      <c r="VLN120" s="63"/>
      <c r="VLO120" s="63"/>
      <c r="VLP120" s="63"/>
      <c r="VLQ120" s="63"/>
      <c r="VLR120" s="63"/>
      <c r="VLS120" s="63"/>
      <c r="VLT120" s="63"/>
      <c r="VLU120" s="63"/>
      <c r="VLV120" s="63"/>
      <c r="VLW120" s="63"/>
      <c r="VLX120" s="63"/>
      <c r="VLY120" s="63"/>
      <c r="VLZ120" s="63"/>
      <c r="VMA120" s="63"/>
      <c r="VMB120" s="63"/>
      <c r="VMC120" s="63"/>
      <c r="VMD120" s="63"/>
      <c r="VME120" s="63"/>
      <c r="VMF120" s="63"/>
      <c r="VMG120" s="63"/>
      <c r="VMH120" s="63"/>
      <c r="VMI120" s="63"/>
      <c r="VMJ120" s="63"/>
      <c r="VMK120" s="63"/>
      <c r="VML120" s="63"/>
      <c r="VMM120" s="63"/>
      <c r="VMN120" s="63"/>
      <c r="VMO120" s="63"/>
      <c r="VMP120" s="63"/>
      <c r="VMQ120" s="63"/>
      <c r="VMR120" s="63"/>
      <c r="VMS120" s="63"/>
      <c r="VMT120" s="63"/>
      <c r="VMU120" s="63"/>
      <c r="VMV120" s="63"/>
      <c r="VMW120" s="63"/>
      <c r="VMX120" s="63"/>
      <c r="VMY120" s="63"/>
      <c r="VMZ120" s="63"/>
      <c r="VNA120" s="63"/>
      <c r="VNB120" s="63"/>
      <c r="VNC120" s="63"/>
      <c r="VND120" s="63"/>
      <c r="VNE120" s="63"/>
      <c r="VNF120" s="63"/>
      <c r="VNG120" s="63"/>
      <c r="VNH120" s="63"/>
      <c r="VNI120" s="63"/>
      <c r="VNJ120" s="63"/>
      <c r="VNK120" s="63"/>
      <c r="VNL120" s="63"/>
      <c r="VNM120" s="63"/>
      <c r="VNN120" s="63"/>
      <c r="VNO120" s="63"/>
      <c r="VNP120" s="63"/>
      <c r="VNQ120" s="63"/>
      <c r="VNR120" s="63"/>
      <c r="VNS120" s="63"/>
      <c r="VNT120" s="63"/>
      <c r="VNU120" s="63"/>
      <c r="VNV120" s="63"/>
      <c r="VNW120" s="63"/>
      <c r="VNX120" s="63"/>
      <c r="VNY120" s="63"/>
      <c r="VNZ120" s="63"/>
      <c r="VOA120" s="63"/>
      <c r="VOB120" s="63"/>
      <c r="VOC120" s="63"/>
      <c r="VOD120" s="63"/>
      <c r="VOE120" s="63"/>
      <c r="VOF120" s="63"/>
      <c r="VOG120" s="63"/>
      <c r="VOH120" s="63"/>
      <c r="VOI120" s="63"/>
      <c r="VOJ120" s="63"/>
      <c r="VOK120" s="63"/>
      <c r="VOL120" s="63"/>
      <c r="VOM120" s="63"/>
      <c r="VON120" s="63"/>
      <c r="VOO120" s="63"/>
      <c r="VOP120" s="63"/>
      <c r="VOQ120" s="63"/>
      <c r="VOR120" s="63"/>
      <c r="VOS120" s="63"/>
      <c r="VOT120" s="63"/>
      <c r="VOU120" s="63"/>
      <c r="VOV120" s="63"/>
      <c r="VOW120" s="63"/>
      <c r="VOX120" s="63"/>
      <c r="VOY120" s="63"/>
      <c r="VOZ120" s="63"/>
      <c r="VPA120" s="63"/>
      <c r="VPB120" s="63"/>
      <c r="VPC120" s="63"/>
      <c r="VPD120" s="63"/>
      <c r="VPE120" s="63"/>
      <c r="VPF120" s="63"/>
      <c r="VPG120" s="63"/>
      <c r="VPH120" s="63"/>
      <c r="VPI120" s="63"/>
      <c r="VPJ120" s="63"/>
      <c r="VPK120" s="63"/>
      <c r="VPL120" s="63"/>
      <c r="VPM120" s="63"/>
      <c r="VPN120" s="63"/>
      <c r="VPO120" s="63"/>
      <c r="VPP120" s="63"/>
      <c r="VPQ120" s="63"/>
      <c r="VPR120" s="63"/>
      <c r="VPS120" s="63"/>
      <c r="VPT120" s="63"/>
      <c r="VPU120" s="63"/>
      <c r="VPV120" s="63"/>
      <c r="VPW120" s="63"/>
      <c r="VPX120" s="63"/>
      <c r="VPY120" s="63"/>
      <c r="VPZ120" s="63"/>
      <c r="VQA120" s="63"/>
      <c r="VQB120" s="63"/>
      <c r="VQC120" s="63"/>
      <c r="VQD120" s="63"/>
      <c r="VQE120" s="63"/>
      <c r="VQF120" s="63"/>
      <c r="VQG120" s="63"/>
      <c r="VQH120" s="63"/>
      <c r="VQI120" s="63"/>
      <c r="VQJ120" s="63"/>
      <c r="VQK120" s="63"/>
      <c r="VQL120" s="63"/>
      <c r="VQM120" s="63"/>
      <c r="VQN120" s="63"/>
      <c r="VQO120" s="63"/>
      <c r="VQP120" s="63"/>
      <c r="VQQ120" s="63"/>
      <c r="VQR120" s="63"/>
      <c r="VQS120" s="63"/>
      <c r="VQT120" s="63"/>
      <c r="VQU120" s="63"/>
      <c r="VQV120" s="63"/>
      <c r="VQW120" s="63"/>
      <c r="VQX120" s="63"/>
      <c r="VQY120" s="63"/>
      <c r="VQZ120" s="63"/>
      <c r="VRA120" s="63"/>
      <c r="VRB120" s="63"/>
      <c r="VRC120" s="63"/>
      <c r="VRD120" s="63"/>
      <c r="VRE120" s="63"/>
      <c r="VRF120" s="63"/>
      <c r="VRG120" s="63"/>
      <c r="VRH120" s="63"/>
      <c r="VRI120" s="63"/>
      <c r="VRJ120" s="63"/>
      <c r="VRK120" s="63"/>
      <c r="VRL120" s="63"/>
      <c r="VRM120" s="63"/>
      <c r="VRN120" s="63"/>
      <c r="VRO120" s="63"/>
      <c r="VRP120" s="63"/>
      <c r="VRQ120" s="63"/>
      <c r="VRR120" s="63"/>
      <c r="VRS120" s="63"/>
      <c r="VRT120" s="63"/>
      <c r="VRU120" s="63"/>
      <c r="VRV120" s="63"/>
      <c r="VRW120" s="63"/>
      <c r="VRX120" s="63"/>
      <c r="VRY120" s="63"/>
      <c r="VRZ120" s="63"/>
      <c r="VSA120" s="63"/>
      <c r="VSB120" s="63"/>
      <c r="VSC120" s="63"/>
      <c r="VSD120" s="63"/>
      <c r="VSE120" s="63"/>
      <c r="VSF120" s="63"/>
      <c r="VSG120" s="63"/>
      <c r="VSH120" s="63"/>
      <c r="VSI120" s="63"/>
      <c r="VSJ120" s="63"/>
      <c r="VSK120" s="63"/>
      <c r="VSL120" s="63"/>
      <c r="VSM120" s="63"/>
      <c r="VSN120" s="63"/>
      <c r="VSO120" s="63"/>
      <c r="VSP120" s="63"/>
      <c r="VSQ120" s="63"/>
      <c r="VSR120" s="63"/>
      <c r="VSS120" s="63"/>
      <c r="VST120" s="63"/>
      <c r="VSU120" s="63"/>
      <c r="VSV120" s="63"/>
      <c r="VSW120" s="63"/>
      <c r="VSX120" s="63"/>
      <c r="VSY120" s="63"/>
      <c r="VSZ120" s="63"/>
      <c r="VTA120" s="63"/>
      <c r="VTB120" s="63"/>
      <c r="VTC120" s="63"/>
      <c r="VTD120" s="63"/>
      <c r="VTE120" s="63"/>
      <c r="VTF120" s="63"/>
      <c r="VTG120" s="63"/>
      <c r="VTH120" s="63"/>
      <c r="VTI120" s="63"/>
      <c r="VTJ120" s="63"/>
      <c r="VTK120" s="63"/>
      <c r="VTL120" s="63"/>
      <c r="VTM120" s="63"/>
      <c r="VTN120" s="63"/>
      <c r="VTO120" s="63"/>
      <c r="VTP120" s="63"/>
      <c r="VTQ120" s="63"/>
      <c r="VTR120" s="63"/>
      <c r="VTS120" s="63"/>
      <c r="VTT120" s="63"/>
      <c r="VTU120" s="63"/>
      <c r="VTV120" s="63"/>
      <c r="VTW120" s="63"/>
      <c r="VTX120" s="63"/>
      <c r="VTY120" s="63"/>
      <c r="VTZ120" s="63"/>
      <c r="VUA120" s="63"/>
      <c r="VUB120" s="63"/>
      <c r="VUC120" s="63"/>
      <c r="VUD120" s="63"/>
      <c r="VUE120" s="63"/>
      <c r="VUF120" s="63"/>
      <c r="VUG120" s="63"/>
      <c r="VUH120" s="63"/>
      <c r="VUI120" s="63"/>
      <c r="VUJ120" s="63"/>
      <c r="VUK120" s="63"/>
      <c r="VUL120" s="63"/>
      <c r="VUM120" s="63"/>
      <c r="VUN120" s="63"/>
      <c r="VUO120" s="63"/>
      <c r="VUP120" s="63"/>
      <c r="VUQ120" s="63"/>
      <c r="VUR120" s="63"/>
      <c r="VUS120" s="63"/>
      <c r="VUT120" s="63"/>
      <c r="VUU120" s="63"/>
      <c r="VUV120" s="63"/>
      <c r="VUW120" s="63"/>
      <c r="VUX120" s="63"/>
      <c r="VUY120" s="63"/>
      <c r="VUZ120" s="63"/>
      <c r="VVA120" s="63"/>
      <c r="VVB120" s="63"/>
      <c r="VVC120" s="63"/>
      <c r="VVD120" s="63"/>
      <c r="VVE120" s="63"/>
      <c r="VVF120" s="63"/>
      <c r="VVG120" s="63"/>
      <c r="VVH120" s="63"/>
      <c r="VVI120" s="63"/>
      <c r="VVJ120" s="63"/>
      <c r="VVK120" s="63"/>
      <c r="VVL120" s="63"/>
      <c r="VVM120" s="63"/>
      <c r="VVN120" s="63"/>
      <c r="VVO120" s="63"/>
      <c r="VVP120" s="63"/>
      <c r="VVQ120" s="63"/>
      <c r="VVR120" s="63"/>
      <c r="VVS120" s="63"/>
      <c r="VVT120" s="63"/>
      <c r="VVU120" s="63"/>
      <c r="VVV120" s="63"/>
      <c r="VVW120" s="63"/>
      <c r="VVX120" s="63"/>
      <c r="VVY120" s="63"/>
      <c r="VVZ120" s="63"/>
      <c r="VWA120" s="63"/>
      <c r="VWB120" s="63"/>
      <c r="VWC120" s="63"/>
      <c r="VWD120" s="63"/>
      <c r="VWE120" s="63"/>
      <c r="VWF120" s="63"/>
      <c r="VWG120" s="63"/>
      <c r="VWH120" s="63"/>
      <c r="VWI120" s="63"/>
      <c r="VWJ120" s="63"/>
      <c r="VWK120" s="63"/>
      <c r="VWL120" s="63"/>
      <c r="VWM120" s="63"/>
      <c r="VWN120" s="63"/>
      <c r="VWO120" s="63"/>
      <c r="VWP120" s="63"/>
      <c r="VWQ120" s="63"/>
      <c r="VWR120" s="63"/>
      <c r="VWS120" s="63"/>
      <c r="VWT120" s="63"/>
      <c r="VWU120" s="63"/>
      <c r="VWV120" s="63"/>
      <c r="VWW120" s="63"/>
      <c r="VWX120" s="63"/>
      <c r="VWY120" s="63"/>
      <c r="VWZ120" s="63"/>
      <c r="VXA120" s="63"/>
      <c r="VXB120" s="63"/>
      <c r="VXC120" s="63"/>
      <c r="VXD120" s="63"/>
      <c r="VXE120" s="63"/>
      <c r="VXF120" s="63"/>
      <c r="VXG120" s="63"/>
      <c r="VXH120" s="63"/>
      <c r="VXI120" s="63"/>
      <c r="VXJ120" s="63"/>
      <c r="VXK120" s="63"/>
      <c r="VXL120" s="63"/>
      <c r="VXM120" s="63"/>
      <c r="VXN120" s="63"/>
      <c r="VXO120" s="63"/>
      <c r="VXP120" s="63"/>
      <c r="VXQ120" s="63"/>
      <c r="VXR120" s="63"/>
      <c r="VXS120" s="63"/>
      <c r="VXT120" s="63"/>
      <c r="VXU120" s="63"/>
      <c r="VXV120" s="63"/>
      <c r="VXW120" s="63"/>
      <c r="VXX120" s="63"/>
      <c r="VXY120" s="63"/>
      <c r="VXZ120" s="63"/>
      <c r="VYA120" s="63"/>
      <c r="VYB120" s="63"/>
      <c r="VYC120" s="63"/>
      <c r="VYD120" s="63"/>
      <c r="VYE120" s="63"/>
      <c r="VYF120" s="63"/>
      <c r="VYG120" s="63"/>
      <c r="VYH120" s="63"/>
      <c r="VYI120" s="63"/>
      <c r="VYJ120" s="63"/>
      <c r="VYK120" s="63"/>
      <c r="VYL120" s="63"/>
      <c r="VYM120" s="63"/>
      <c r="VYN120" s="63"/>
      <c r="VYO120" s="63"/>
      <c r="VYP120" s="63"/>
      <c r="VYQ120" s="63"/>
      <c r="VYR120" s="63"/>
      <c r="VYS120" s="63"/>
      <c r="VYT120" s="63"/>
      <c r="VYU120" s="63"/>
      <c r="VYV120" s="63"/>
      <c r="VYW120" s="63"/>
      <c r="VYX120" s="63"/>
      <c r="VYY120" s="63"/>
      <c r="VYZ120" s="63"/>
      <c r="VZA120" s="63"/>
      <c r="VZB120" s="63"/>
      <c r="VZC120" s="63"/>
      <c r="VZD120" s="63"/>
      <c r="VZE120" s="63"/>
      <c r="VZF120" s="63"/>
      <c r="VZG120" s="63"/>
      <c r="VZH120" s="63"/>
      <c r="VZI120" s="63"/>
      <c r="VZJ120" s="63"/>
      <c r="VZK120" s="63"/>
      <c r="VZL120" s="63"/>
      <c r="VZM120" s="63"/>
      <c r="VZN120" s="63"/>
      <c r="VZO120" s="63"/>
      <c r="VZP120" s="63"/>
      <c r="VZQ120" s="63"/>
      <c r="VZR120" s="63"/>
      <c r="VZS120" s="63"/>
      <c r="VZT120" s="63"/>
      <c r="VZU120" s="63"/>
      <c r="VZV120" s="63"/>
      <c r="VZW120" s="63"/>
      <c r="VZX120" s="63"/>
      <c r="VZY120" s="63"/>
      <c r="VZZ120" s="63"/>
      <c r="WAA120" s="63"/>
      <c r="WAB120" s="63"/>
      <c r="WAC120" s="63"/>
      <c r="WAD120" s="63"/>
      <c r="WAE120" s="63"/>
      <c r="WAF120" s="63"/>
      <c r="WAG120" s="63"/>
      <c r="WAH120" s="63"/>
      <c r="WAI120" s="63"/>
      <c r="WAJ120" s="63"/>
      <c r="WAK120" s="63"/>
      <c r="WAL120" s="63"/>
      <c r="WAM120" s="63"/>
      <c r="WAN120" s="63"/>
      <c r="WAO120" s="63"/>
      <c r="WAP120" s="63"/>
      <c r="WAQ120" s="63"/>
      <c r="WAR120" s="63"/>
      <c r="WAS120" s="63"/>
      <c r="WAT120" s="63"/>
      <c r="WAU120" s="63"/>
      <c r="WAV120" s="63"/>
      <c r="WAW120" s="63"/>
      <c r="WAX120" s="63"/>
      <c r="WAY120" s="63"/>
      <c r="WAZ120" s="63"/>
      <c r="WBA120" s="63"/>
      <c r="WBB120" s="63"/>
      <c r="WBC120" s="63"/>
      <c r="WBD120" s="63"/>
      <c r="WBE120" s="63"/>
      <c r="WBF120" s="63"/>
      <c r="WBG120" s="63"/>
      <c r="WBH120" s="63"/>
      <c r="WBI120" s="63"/>
      <c r="WBJ120" s="63"/>
      <c r="WBK120" s="63"/>
      <c r="WBL120" s="63"/>
      <c r="WBM120" s="63"/>
      <c r="WBN120" s="63"/>
      <c r="WBO120" s="63"/>
      <c r="WBP120" s="63"/>
      <c r="WBQ120" s="63"/>
      <c r="WBR120" s="63"/>
      <c r="WBS120" s="63"/>
      <c r="WBT120" s="63"/>
      <c r="WBU120" s="63"/>
      <c r="WBV120" s="63"/>
      <c r="WBW120" s="63"/>
      <c r="WBX120" s="63"/>
      <c r="WBY120" s="63"/>
      <c r="WBZ120" s="63"/>
      <c r="WCA120" s="63"/>
      <c r="WCB120" s="63"/>
      <c r="WCC120" s="63"/>
      <c r="WCD120" s="63"/>
      <c r="WCE120" s="63"/>
      <c r="WCF120" s="63"/>
      <c r="WCG120" s="63"/>
      <c r="WCH120" s="63"/>
      <c r="WCI120" s="63"/>
      <c r="WCJ120" s="63"/>
      <c r="WCK120" s="63"/>
      <c r="WCL120" s="63"/>
      <c r="WCM120" s="63"/>
      <c r="WCN120" s="63"/>
      <c r="WCO120" s="63"/>
      <c r="WCP120" s="63"/>
      <c r="WCQ120" s="63"/>
      <c r="WCR120" s="63"/>
      <c r="WCS120" s="63"/>
      <c r="WCT120" s="63"/>
      <c r="WCU120" s="63"/>
      <c r="WCV120" s="63"/>
      <c r="WCW120" s="63"/>
      <c r="WCX120" s="63"/>
      <c r="WCY120" s="63"/>
      <c r="WCZ120" s="63"/>
      <c r="WDA120" s="63"/>
      <c r="WDB120" s="63"/>
      <c r="WDC120" s="63"/>
      <c r="WDD120" s="63"/>
      <c r="WDE120" s="63"/>
      <c r="WDF120" s="63"/>
      <c r="WDG120" s="63"/>
      <c r="WDH120" s="63"/>
      <c r="WDI120" s="63"/>
      <c r="WDJ120" s="63"/>
      <c r="WDK120" s="63"/>
      <c r="WDL120" s="63"/>
      <c r="WDM120" s="63"/>
      <c r="WDN120" s="63"/>
      <c r="WDO120" s="63"/>
      <c r="WDP120" s="63"/>
      <c r="WDQ120" s="63"/>
      <c r="WDR120" s="63"/>
      <c r="WDS120" s="63"/>
      <c r="WDT120" s="63"/>
      <c r="WDU120" s="63"/>
      <c r="WDV120" s="63"/>
      <c r="WDW120" s="63"/>
      <c r="WDX120" s="63"/>
      <c r="WDY120" s="63"/>
      <c r="WDZ120" s="63"/>
      <c r="WEA120" s="63"/>
      <c r="WEB120" s="63"/>
      <c r="WEC120" s="63"/>
      <c r="WED120" s="63"/>
      <c r="WEE120" s="63"/>
      <c r="WEF120" s="63"/>
      <c r="WEG120" s="63"/>
      <c r="WEH120" s="63"/>
      <c r="WEI120" s="63"/>
      <c r="WEJ120" s="63"/>
      <c r="WEK120" s="63"/>
      <c r="WEL120" s="63"/>
      <c r="WEM120" s="63"/>
      <c r="WEN120" s="63"/>
      <c r="WEO120" s="63"/>
      <c r="WEP120" s="63"/>
      <c r="WEQ120" s="63"/>
      <c r="WER120" s="63"/>
      <c r="WES120" s="63"/>
      <c r="WET120" s="63"/>
      <c r="WEU120" s="63"/>
      <c r="WEV120" s="63"/>
      <c r="WEW120" s="63"/>
      <c r="WEX120" s="63"/>
      <c r="WEY120" s="63"/>
      <c r="WEZ120" s="63"/>
      <c r="WFA120" s="63"/>
      <c r="WFB120" s="63"/>
      <c r="WFC120" s="63"/>
      <c r="WFD120" s="63"/>
      <c r="WFE120" s="63"/>
      <c r="WFF120" s="63"/>
      <c r="WFG120" s="63"/>
      <c r="WFH120" s="63"/>
      <c r="WFI120" s="63"/>
      <c r="WFJ120" s="63"/>
      <c r="WFK120" s="63"/>
      <c r="WFL120" s="63"/>
      <c r="WFM120" s="63"/>
      <c r="WFN120" s="63"/>
      <c r="WFO120" s="63"/>
      <c r="WFP120" s="63"/>
      <c r="WFQ120" s="63"/>
      <c r="WFR120" s="63"/>
      <c r="WFS120" s="63"/>
      <c r="WFT120" s="63"/>
      <c r="WFU120" s="63"/>
      <c r="WFV120" s="63"/>
      <c r="WFW120" s="63"/>
      <c r="WFX120" s="63"/>
      <c r="WFY120" s="63"/>
      <c r="WFZ120" s="63"/>
      <c r="WGA120" s="63"/>
      <c r="WGB120" s="63"/>
      <c r="WGC120" s="63"/>
      <c r="WGD120" s="63"/>
      <c r="WGE120" s="63"/>
      <c r="WGF120" s="63"/>
      <c r="WGG120" s="63"/>
      <c r="WGH120" s="63"/>
      <c r="WGI120" s="63"/>
      <c r="WGJ120" s="63"/>
      <c r="WGK120" s="63"/>
      <c r="WGL120" s="63"/>
      <c r="WGM120" s="63"/>
      <c r="WGN120" s="63"/>
      <c r="WGO120" s="63"/>
      <c r="WGP120" s="63"/>
      <c r="WGQ120" s="63"/>
      <c r="WGR120" s="63"/>
      <c r="WGS120" s="63"/>
      <c r="WGT120" s="63"/>
      <c r="WGU120" s="63"/>
      <c r="WGV120" s="63"/>
      <c r="WGW120" s="63"/>
      <c r="WGX120" s="63"/>
      <c r="WGY120" s="63"/>
      <c r="WGZ120" s="63"/>
      <c r="WHA120" s="63"/>
      <c r="WHB120" s="63"/>
      <c r="WHC120" s="63"/>
      <c r="WHD120" s="63"/>
      <c r="WHE120" s="63"/>
      <c r="WHF120" s="63"/>
      <c r="WHG120" s="63"/>
      <c r="WHH120" s="63"/>
      <c r="WHI120" s="63"/>
      <c r="WHJ120" s="63"/>
      <c r="WHK120" s="63"/>
      <c r="WHL120" s="63"/>
      <c r="WHM120" s="63"/>
      <c r="WHN120" s="63"/>
      <c r="WHO120" s="63"/>
      <c r="WHP120" s="63"/>
      <c r="WHQ120" s="63"/>
      <c r="WHR120" s="63"/>
      <c r="WHS120" s="63"/>
      <c r="WHT120" s="63"/>
      <c r="WHU120" s="63"/>
      <c r="WHV120" s="63"/>
      <c r="WHW120" s="63"/>
      <c r="WHX120" s="63"/>
      <c r="WHY120" s="63"/>
      <c r="WHZ120" s="63"/>
      <c r="WIA120" s="63"/>
      <c r="WIB120" s="63"/>
      <c r="WIC120" s="63"/>
      <c r="WID120" s="63"/>
      <c r="WIE120" s="63"/>
      <c r="WIF120" s="63"/>
      <c r="WIG120" s="63"/>
      <c r="WIH120" s="63"/>
      <c r="WII120" s="63"/>
      <c r="WIJ120" s="63"/>
      <c r="WIK120" s="63"/>
      <c r="WIL120" s="63"/>
      <c r="WIM120" s="63"/>
      <c r="WIN120" s="63"/>
      <c r="WIO120" s="63"/>
      <c r="WIP120" s="63"/>
      <c r="WIQ120" s="63"/>
      <c r="WIR120" s="63"/>
      <c r="WIS120" s="63"/>
      <c r="WIT120" s="63"/>
      <c r="WIU120" s="63"/>
      <c r="WIV120" s="63"/>
      <c r="WIW120" s="63"/>
      <c r="WIX120" s="63"/>
      <c r="WIY120" s="63"/>
      <c r="WIZ120" s="63"/>
      <c r="WJA120" s="63"/>
      <c r="WJB120" s="63"/>
      <c r="WJC120" s="63"/>
      <c r="WJD120" s="63"/>
      <c r="WJE120" s="63"/>
      <c r="WJF120" s="63"/>
      <c r="WJG120" s="63"/>
      <c r="WJH120" s="63"/>
      <c r="WJI120" s="63"/>
      <c r="WJJ120" s="63"/>
      <c r="WJK120" s="63"/>
      <c r="WJL120" s="63"/>
      <c r="WJM120" s="63"/>
      <c r="WJN120" s="63"/>
      <c r="WJO120" s="63"/>
      <c r="WJP120" s="63"/>
      <c r="WJQ120" s="63"/>
      <c r="WJR120" s="63"/>
      <c r="WJS120" s="63"/>
      <c r="WJT120" s="63"/>
      <c r="WJU120" s="63"/>
      <c r="WJV120" s="63"/>
      <c r="WJW120" s="63"/>
      <c r="WJX120" s="63"/>
      <c r="WJY120" s="63"/>
      <c r="WJZ120" s="63"/>
      <c r="WKA120" s="63"/>
      <c r="WKB120" s="63"/>
      <c r="WKC120" s="63"/>
      <c r="WKD120" s="63"/>
      <c r="WKE120" s="63"/>
      <c r="WKF120" s="63"/>
      <c r="WKG120" s="63"/>
      <c r="WKH120" s="63"/>
      <c r="WKI120" s="63"/>
      <c r="WKJ120" s="63"/>
      <c r="WKK120" s="63"/>
      <c r="WKL120" s="63"/>
      <c r="WKM120" s="63"/>
      <c r="WKN120" s="63"/>
      <c r="WKO120" s="63"/>
      <c r="WKP120" s="63"/>
      <c r="WKQ120" s="63"/>
      <c r="WKR120" s="63"/>
      <c r="WKS120" s="63"/>
      <c r="WKT120" s="63"/>
      <c r="WKU120" s="63"/>
      <c r="WKV120" s="63"/>
      <c r="WKW120" s="63"/>
      <c r="WKX120" s="63"/>
      <c r="WKY120" s="63"/>
      <c r="WKZ120" s="63"/>
      <c r="WLA120" s="63"/>
      <c r="WLB120" s="63"/>
      <c r="WLC120" s="63"/>
      <c r="WLD120" s="63"/>
      <c r="WLE120" s="63"/>
      <c r="WLF120" s="63"/>
      <c r="WLG120" s="63"/>
      <c r="WLH120" s="63"/>
      <c r="WLI120" s="63"/>
      <c r="WLJ120" s="63"/>
      <c r="WLK120" s="63"/>
      <c r="WLL120" s="63"/>
      <c r="WLM120" s="63"/>
      <c r="WLN120" s="63"/>
      <c r="WLO120" s="63"/>
      <c r="WLP120" s="63"/>
      <c r="WLQ120" s="63"/>
      <c r="WLR120" s="63"/>
      <c r="WLS120" s="63"/>
      <c r="WLT120" s="63"/>
      <c r="WLU120" s="63"/>
      <c r="WLV120" s="63"/>
      <c r="WLW120" s="63"/>
      <c r="WLX120" s="63"/>
      <c r="WLY120" s="63"/>
      <c r="WLZ120" s="63"/>
      <c r="WMA120" s="63"/>
      <c r="WMB120" s="63"/>
      <c r="WMC120" s="63"/>
      <c r="WMD120" s="63"/>
      <c r="WME120" s="63"/>
      <c r="WMF120" s="63"/>
      <c r="WMG120" s="63"/>
      <c r="WMH120" s="63"/>
      <c r="WMI120" s="63"/>
      <c r="WMJ120" s="63"/>
      <c r="WMK120" s="63"/>
      <c r="WML120" s="63"/>
      <c r="WMM120" s="63"/>
      <c r="WMN120" s="63"/>
      <c r="WMO120" s="63"/>
      <c r="WMP120" s="63"/>
      <c r="WMQ120" s="63"/>
      <c r="WMR120" s="63"/>
      <c r="WMS120" s="63"/>
      <c r="WMT120" s="63"/>
      <c r="WMU120" s="63"/>
      <c r="WMV120" s="63"/>
      <c r="WMW120" s="63"/>
      <c r="WMX120" s="63"/>
      <c r="WMY120" s="63"/>
      <c r="WMZ120" s="63"/>
      <c r="WNA120" s="63"/>
      <c r="WNB120" s="63"/>
      <c r="WNC120" s="63"/>
      <c r="WND120" s="63"/>
      <c r="WNE120" s="63"/>
      <c r="WNF120" s="63"/>
      <c r="WNG120" s="63"/>
      <c r="WNH120" s="63"/>
      <c r="WNI120" s="63"/>
      <c r="WNJ120" s="63"/>
      <c r="WNK120" s="63"/>
      <c r="WNL120" s="63"/>
      <c r="WNM120" s="63"/>
      <c r="WNN120" s="63"/>
      <c r="WNO120" s="63"/>
      <c r="WNP120" s="63"/>
      <c r="WNQ120" s="63"/>
      <c r="WNR120" s="63"/>
      <c r="WNS120" s="63"/>
      <c r="WNT120" s="63"/>
      <c r="WNU120" s="63"/>
      <c r="WNV120" s="63"/>
      <c r="WNW120" s="63"/>
      <c r="WNX120" s="63"/>
      <c r="WNY120" s="63"/>
      <c r="WNZ120" s="63"/>
      <c r="WOA120" s="63"/>
      <c r="WOB120" s="63"/>
      <c r="WOC120" s="63"/>
      <c r="WOD120" s="63"/>
      <c r="WOE120" s="63"/>
      <c r="WOF120" s="63"/>
      <c r="WOG120" s="63"/>
      <c r="WOH120" s="63"/>
      <c r="WOI120" s="63"/>
      <c r="WOJ120" s="63"/>
      <c r="WOK120" s="63"/>
      <c r="WOL120" s="63"/>
      <c r="WOM120" s="63"/>
      <c r="WON120" s="63"/>
      <c r="WOO120" s="63"/>
      <c r="WOP120" s="63"/>
      <c r="WOQ120" s="63"/>
      <c r="WOR120" s="63"/>
      <c r="WOS120" s="63"/>
      <c r="WOT120" s="63"/>
      <c r="WOU120" s="63"/>
      <c r="WOV120" s="63"/>
      <c r="WOW120" s="63"/>
      <c r="WOX120" s="63"/>
      <c r="WOY120" s="63"/>
      <c r="WOZ120" s="63"/>
      <c r="WPA120" s="63"/>
      <c r="WPB120" s="63"/>
      <c r="WPC120" s="63"/>
      <c r="WPD120" s="63"/>
      <c r="WPE120" s="63"/>
      <c r="WPF120" s="63"/>
      <c r="WPG120" s="63"/>
      <c r="WPH120" s="63"/>
      <c r="WPI120" s="63"/>
      <c r="WPJ120" s="63"/>
      <c r="WPK120" s="63"/>
      <c r="WPL120" s="63"/>
      <c r="WPM120" s="63"/>
      <c r="WPN120" s="63"/>
      <c r="WPO120" s="63"/>
      <c r="WPP120" s="63"/>
      <c r="WPQ120" s="63"/>
      <c r="WPR120" s="63"/>
      <c r="WPS120" s="63"/>
      <c r="WPT120" s="63"/>
      <c r="WPU120" s="63"/>
      <c r="WPV120" s="63"/>
      <c r="WPW120" s="63"/>
      <c r="WPX120" s="63"/>
      <c r="WPY120" s="63"/>
      <c r="WPZ120" s="63"/>
      <c r="WQA120" s="63"/>
      <c r="WQB120" s="63"/>
      <c r="WQC120" s="63"/>
      <c r="WQD120" s="63"/>
      <c r="WQE120" s="63"/>
      <c r="WQF120" s="63"/>
      <c r="WQG120" s="63"/>
      <c r="WQH120" s="63"/>
      <c r="WQI120" s="63"/>
      <c r="WQJ120" s="63"/>
      <c r="WQK120" s="63"/>
      <c r="WQL120" s="63"/>
      <c r="WQM120" s="63"/>
      <c r="WQN120" s="63"/>
      <c r="WQO120" s="63"/>
      <c r="WQP120" s="63"/>
      <c r="WQQ120" s="63"/>
      <c r="WQR120" s="63"/>
      <c r="WQS120" s="63"/>
      <c r="WQT120" s="63"/>
      <c r="WQU120" s="63"/>
      <c r="WQV120" s="63"/>
      <c r="WQW120" s="63"/>
      <c r="WQX120" s="63"/>
      <c r="WQY120" s="63"/>
      <c r="WQZ120" s="63"/>
      <c r="WRA120" s="63"/>
      <c r="WRB120" s="63"/>
      <c r="WRC120" s="63"/>
      <c r="WRD120" s="63"/>
      <c r="WRE120" s="63"/>
      <c r="WRF120" s="63"/>
      <c r="WRG120" s="63"/>
      <c r="WRH120" s="63"/>
      <c r="WRI120" s="63"/>
      <c r="WRJ120" s="63"/>
      <c r="WRK120" s="63"/>
      <c r="WRL120" s="63"/>
      <c r="WRM120" s="63"/>
      <c r="WRN120" s="63"/>
      <c r="WRO120" s="63"/>
      <c r="WRP120" s="63"/>
      <c r="WRQ120" s="63"/>
      <c r="WRR120" s="63"/>
      <c r="WRS120" s="63"/>
      <c r="WRT120" s="63"/>
      <c r="WRU120" s="63"/>
      <c r="WRV120" s="63"/>
      <c r="WRW120" s="63"/>
      <c r="WRX120" s="63"/>
      <c r="WRY120" s="63"/>
      <c r="WRZ120" s="63"/>
      <c r="WSA120" s="63"/>
      <c r="WSB120" s="63"/>
      <c r="WSC120" s="63"/>
      <c r="WSD120" s="63"/>
      <c r="WSE120" s="63"/>
      <c r="WSF120" s="63"/>
      <c r="WSG120" s="63"/>
      <c r="WSH120" s="63"/>
      <c r="WSI120" s="63"/>
      <c r="WSJ120" s="63"/>
      <c r="WSK120" s="63"/>
      <c r="WSL120" s="63"/>
      <c r="WSM120" s="63"/>
      <c r="WSN120" s="63"/>
      <c r="WSO120" s="63"/>
      <c r="WSP120" s="63"/>
      <c r="WSQ120" s="63"/>
      <c r="WSR120" s="63"/>
      <c r="WSS120" s="63"/>
      <c r="WST120" s="63"/>
      <c r="WSU120" s="63"/>
      <c r="WSV120" s="63"/>
      <c r="WSW120" s="63"/>
      <c r="WSX120" s="63"/>
      <c r="WSY120" s="63"/>
      <c r="WSZ120" s="63"/>
      <c r="WTA120" s="63"/>
      <c r="WTB120" s="63"/>
      <c r="WTC120" s="63"/>
      <c r="WTD120" s="63"/>
      <c r="WTE120" s="63"/>
      <c r="WTF120" s="63"/>
      <c r="WTG120" s="63"/>
      <c r="WTH120" s="63"/>
      <c r="WTI120" s="63"/>
      <c r="WTJ120" s="63"/>
      <c r="WTK120" s="63"/>
      <c r="WTL120" s="63"/>
      <c r="WTM120" s="63"/>
      <c r="WTN120" s="63"/>
      <c r="WTO120" s="63"/>
      <c r="WTP120" s="63"/>
      <c r="WTQ120" s="63"/>
      <c r="WTR120" s="63"/>
      <c r="WTS120" s="63"/>
      <c r="WTT120" s="63"/>
      <c r="WTU120" s="63"/>
      <c r="WTV120" s="63"/>
      <c r="WTW120" s="63"/>
      <c r="WTX120" s="63"/>
      <c r="WTY120" s="63"/>
      <c r="WTZ120" s="63"/>
      <c r="WUA120" s="63"/>
      <c r="WUB120" s="63"/>
      <c r="WUC120" s="63"/>
      <c r="WUD120" s="63"/>
      <c r="WUE120" s="63"/>
      <c r="WUF120" s="63"/>
      <c r="WUG120" s="63"/>
      <c r="WUH120" s="63"/>
      <c r="WUI120" s="63"/>
      <c r="WUJ120" s="63"/>
      <c r="WUK120" s="63"/>
      <c r="WUL120" s="63"/>
      <c r="WUM120" s="63"/>
      <c r="WUN120" s="63"/>
      <c r="WUO120" s="63"/>
      <c r="WUP120" s="63"/>
      <c r="WUQ120" s="63"/>
      <c r="WUR120" s="63"/>
      <c r="WUS120" s="63"/>
      <c r="WUT120" s="63"/>
      <c r="WUU120" s="63"/>
      <c r="WUV120" s="63"/>
      <c r="WUW120" s="63"/>
      <c r="WUX120" s="63"/>
      <c r="WUY120" s="63"/>
      <c r="WUZ120" s="63"/>
      <c r="WVA120" s="63"/>
      <c r="WVB120" s="63"/>
      <c r="WVC120" s="63"/>
      <c r="WVD120" s="63"/>
      <c r="WVE120" s="63"/>
      <c r="WVF120" s="63"/>
      <c r="WVG120" s="63"/>
      <c r="WVH120" s="63"/>
      <c r="WVI120" s="63"/>
      <c r="WVJ120" s="63"/>
      <c r="WVK120" s="63"/>
      <c r="WVL120" s="63"/>
      <c r="WVM120" s="63"/>
      <c r="WVN120" s="63"/>
      <c r="WVO120" s="63"/>
      <c r="WVP120" s="63"/>
      <c r="WVQ120" s="63"/>
      <c r="WVR120" s="63"/>
      <c r="WVS120" s="63"/>
      <c r="WVT120" s="63"/>
      <c r="WVU120" s="63"/>
      <c r="WVV120" s="63"/>
      <c r="WVW120" s="63"/>
      <c r="WVX120" s="63"/>
      <c r="WVY120" s="63"/>
      <c r="WVZ120" s="63"/>
      <c r="WWA120" s="63"/>
      <c r="WWB120" s="63"/>
      <c r="WWC120" s="63"/>
      <c r="WWD120" s="63"/>
      <c r="WWE120" s="63"/>
      <c r="WWF120" s="63"/>
      <c r="WWG120" s="63"/>
      <c r="WWH120" s="63"/>
      <c r="WWI120" s="63"/>
      <c r="WWJ120" s="63"/>
      <c r="WWK120" s="63"/>
      <c r="WWL120" s="63"/>
      <c r="WWM120" s="63"/>
      <c r="WWN120" s="63"/>
      <c r="WWO120" s="63"/>
      <c r="WWP120" s="63"/>
      <c r="WWQ120" s="63"/>
      <c r="WWR120" s="63"/>
      <c r="WWS120" s="63"/>
      <c r="WWT120" s="63"/>
      <c r="WWU120" s="63"/>
      <c r="WWV120" s="63"/>
      <c r="WWW120" s="63"/>
      <c r="WWX120" s="63"/>
      <c r="WWY120" s="63"/>
      <c r="WWZ120" s="63"/>
      <c r="WXA120" s="63"/>
      <c r="WXB120" s="63"/>
      <c r="WXC120" s="63"/>
      <c r="WXD120" s="63"/>
      <c r="WXE120" s="63"/>
      <c r="WXF120" s="63"/>
      <c r="WXG120" s="63"/>
      <c r="WXH120" s="63"/>
      <c r="WXI120" s="63"/>
      <c r="WXJ120" s="63"/>
      <c r="WXK120" s="63"/>
      <c r="WXL120" s="63"/>
      <c r="WXM120" s="63"/>
      <c r="WXN120" s="63"/>
      <c r="WXO120" s="63"/>
      <c r="WXP120" s="63"/>
      <c r="WXQ120" s="63"/>
      <c r="WXR120" s="63"/>
      <c r="WXS120" s="63"/>
      <c r="WXT120" s="63"/>
      <c r="WXU120" s="63"/>
      <c r="WXV120" s="63"/>
      <c r="WXW120" s="63"/>
      <c r="WXX120" s="63"/>
      <c r="WXY120" s="63"/>
      <c r="WXZ120" s="63"/>
      <c r="WYA120" s="63"/>
      <c r="WYB120" s="63"/>
      <c r="WYC120" s="63"/>
      <c r="WYD120" s="63"/>
      <c r="WYE120" s="63"/>
      <c r="WYF120" s="63"/>
      <c r="WYG120" s="63"/>
      <c r="WYH120" s="63"/>
      <c r="WYI120" s="63"/>
      <c r="WYJ120" s="63"/>
      <c r="WYK120" s="63"/>
      <c r="WYL120" s="63"/>
      <c r="WYM120" s="63"/>
      <c r="WYN120" s="63"/>
      <c r="WYO120" s="63"/>
      <c r="WYP120" s="63"/>
      <c r="WYQ120" s="63"/>
      <c r="WYR120" s="63"/>
      <c r="WYS120" s="63"/>
      <c r="WYT120" s="63"/>
      <c r="WYU120" s="63"/>
      <c r="WYV120" s="63"/>
      <c r="WYW120" s="63"/>
      <c r="WYX120" s="63"/>
      <c r="WYY120" s="63"/>
      <c r="WYZ120" s="63"/>
      <c r="WZA120" s="63"/>
      <c r="WZB120" s="63"/>
      <c r="WZC120" s="63"/>
      <c r="WZD120" s="63"/>
      <c r="WZE120" s="63"/>
      <c r="WZF120" s="63"/>
      <c r="WZG120" s="63"/>
      <c r="WZH120" s="63"/>
      <c r="WZI120" s="63"/>
      <c r="WZJ120" s="63"/>
      <c r="WZK120" s="63"/>
      <c r="WZL120" s="63"/>
      <c r="WZM120" s="63"/>
      <c r="WZN120" s="63"/>
      <c r="WZO120" s="63"/>
      <c r="WZP120" s="63"/>
      <c r="WZQ120" s="63"/>
      <c r="WZR120" s="63"/>
      <c r="WZS120" s="63"/>
      <c r="WZT120" s="63"/>
      <c r="WZU120" s="63"/>
      <c r="WZV120" s="63"/>
      <c r="WZW120" s="63"/>
      <c r="WZX120" s="63"/>
      <c r="WZY120" s="63"/>
      <c r="WZZ120" s="63"/>
      <c r="XAA120" s="63"/>
      <c r="XAB120" s="63"/>
      <c r="XAC120" s="63"/>
      <c r="XAD120" s="63"/>
      <c r="XAE120" s="63"/>
      <c r="XAF120" s="63"/>
      <c r="XAG120" s="63"/>
      <c r="XAH120" s="63"/>
      <c r="XAI120" s="63"/>
      <c r="XAJ120" s="63"/>
      <c r="XAK120" s="63"/>
      <c r="XAL120" s="63"/>
      <c r="XAM120" s="63"/>
      <c r="XAN120" s="63"/>
      <c r="XAO120" s="63"/>
      <c r="XAP120" s="63"/>
      <c r="XAQ120" s="63"/>
      <c r="XAR120" s="63"/>
      <c r="XAS120" s="63"/>
      <c r="XAT120" s="63"/>
      <c r="XAU120" s="63"/>
      <c r="XAV120" s="63"/>
      <c r="XAW120" s="63"/>
      <c r="XAX120" s="63"/>
      <c r="XAY120" s="63"/>
      <c r="XAZ120" s="63"/>
      <c r="XBA120" s="63"/>
      <c r="XBB120" s="63"/>
      <c r="XBC120" s="63"/>
      <c r="XBD120" s="63"/>
      <c r="XBE120" s="63"/>
      <c r="XBF120" s="63"/>
      <c r="XBG120" s="63"/>
      <c r="XBH120" s="63"/>
      <c r="XBI120" s="63"/>
      <c r="XBJ120" s="63"/>
      <c r="XBK120" s="63"/>
      <c r="XBL120" s="63"/>
      <c r="XBM120" s="63"/>
      <c r="XBN120" s="63"/>
      <c r="XBO120" s="63"/>
      <c r="XBP120" s="63"/>
      <c r="XBQ120" s="63"/>
      <c r="XBR120" s="63"/>
      <c r="XBS120" s="63"/>
      <c r="XBT120" s="63"/>
      <c r="XBU120" s="63"/>
      <c r="XBV120" s="63"/>
      <c r="XBW120" s="63"/>
      <c r="XBX120" s="63"/>
      <c r="XBY120" s="63"/>
      <c r="XBZ120" s="63"/>
      <c r="XCA120" s="63"/>
      <c r="XCB120" s="63"/>
      <c r="XCC120" s="63"/>
      <c r="XCD120" s="63"/>
      <c r="XCE120" s="63"/>
      <c r="XCF120" s="63"/>
      <c r="XCG120" s="63"/>
      <c r="XCH120" s="63"/>
      <c r="XCI120" s="63"/>
      <c r="XCJ120" s="63"/>
      <c r="XCK120" s="63"/>
      <c r="XCL120" s="63"/>
      <c r="XCM120" s="63"/>
      <c r="XCN120" s="63"/>
      <c r="XCO120" s="63"/>
      <c r="XCP120" s="63"/>
      <c r="XCQ120" s="63"/>
      <c r="XCR120" s="63"/>
      <c r="XCS120" s="63"/>
      <c r="XCT120" s="63"/>
      <c r="XCU120" s="63"/>
      <c r="XCV120" s="63"/>
      <c r="XCW120" s="63"/>
      <c r="XCX120" s="63"/>
      <c r="XCY120" s="63"/>
      <c r="XCZ120" s="63"/>
      <c r="XDA120" s="63"/>
      <c r="XDB120" s="63"/>
      <c r="XDC120" s="63"/>
      <c r="XDD120" s="63"/>
      <c r="XDE120" s="63"/>
      <c r="XDF120" s="63"/>
      <c r="XDG120" s="63"/>
      <c r="XDH120" s="63"/>
      <c r="XDI120" s="63"/>
      <c r="XDJ120" s="63"/>
      <c r="XDK120" s="63"/>
      <c r="XDL120" s="63"/>
      <c r="XDM120" s="63"/>
      <c r="XDN120" s="63"/>
      <c r="XDO120" s="63"/>
      <c r="XDP120" s="63"/>
      <c r="XDQ120" s="63"/>
      <c r="XDR120" s="63"/>
      <c r="XDS120" s="63"/>
      <c r="XDT120" s="63"/>
      <c r="XDU120" s="63"/>
      <c r="XDV120" s="63"/>
      <c r="XDW120" s="63"/>
      <c r="XDX120" s="63"/>
      <c r="XDY120" s="63"/>
      <c r="XDZ120" s="63"/>
      <c r="XEA120" s="63"/>
      <c r="XEB120" s="63"/>
      <c r="XEC120" s="63"/>
      <c r="XED120" s="63"/>
      <c r="XEE120" s="63"/>
      <c r="XEF120" s="63"/>
      <c r="XEG120" s="63"/>
      <c r="XEH120" s="63"/>
      <c r="XEI120" s="63"/>
      <c r="XEJ120" s="63"/>
      <c r="XEK120" s="63"/>
      <c r="XEL120" s="63"/>
      <c r="XEM120" s="63"/>
      <c r="XEN120" s="63"/>
      <c r="XEO120" s="63"/>
      <c r="XEP120" s="63"/>
      <c r="XEQ120" s="63"/>
      <c r="XER120" s="63"/>
      <c r="XES120" s="63"/>
      <c r="XET120" s="63"/>
      <c r="XEU120" s="63"/>
      <c r="XEV120" s="63"/>
      <c r="XEW120" s="63"/>
      <c r="XEX120" s="63"/>
      <c r="XEY120" s="63"/>
      <c r="XEZ120" s="63"/>
      <c r="XFA120" s="63"/>
      <c r="XFB120" s="63"/>
    </row>
    <row r="121" spans="2:16382" ht="15" customHeight="1">
      <c r="B121" s="134" t="s">
        <v>122</v>
      </c>
      <c r="C121" s="135" t="s">
        <v>69</v>
      </c>
      <c r="D121" s="63">
        <v>0</v>
      </c>
      <c r="E121" s="63">
        <v>0</v>
      </c>
      <c r="F121" s="63">
        <v>-47</v>
      </c>
      <c r="G121" s="130">
        <v>0</v>
      </c>
      <c r="H121" s="130">
        <v>0</v>
      </c>
      <c r="I121" s="130">
        <v>0</v>
      </c>
      <c r="J121" s="130">
        <v>0</v>
      </c>
      <c r="K121" s="130">
        <v>0</v>
      </c>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c r="BQ121" s="63"/>
      <c r="BR121" s="63"/>
      <c r="BS121" s="63"/>
      <c r="BT121" s="63"/>
      <c r="BU121" s="63"/>
      <c r="BV121" s="63"/>
      <c r="BW121" s="63"/>
      <c r="BX121" s="63"/>
      <c r="BY121" s="63"/>
      <c r="BZ121" s="63"/>
      <c r="CA121" s="63"/>
      <c r="CB121" s="63"/>
      <c r="CC121" s="63"/>
      <c r="CD121" s="63"/>
      <c r="CE121" s="63"/>
      <c r="CF121" s="63"/>
      <c r="CG121" s="63"/>
      <c r="CH121" s="63"/>
      <c r="CI121" s="63"/>
      <c r="CJ121" s="63"/>
      <c r="CK121" s="63"/>
      <c r="CL121" s="63"/>
      <c r="CM121" s="63"/>
      <c r="CN121" s="63"/>
      <c r="CO121" s="63"/>
      <c r="CP121" s="63"/>
      <c r="CQ121" s="63"/>
      <c r="CR121" s="63"/>
      <c r="CS121" s="63"/>
      <c r="CT121" s="63"/>
      <c r="CU121" s="63"/>
      <c r="CV121" s="63"/>
      <c r="CW121" s="63"/>
      <c r="CX121" s="63"/>
      <c r="CY121" s="63"/>
      <c r="CZ121" s="63"/>
      <c r="DA121" s="63"/>
      <c r="DB121" s="63"/>
      <c r="DC121" s="63"/>
      <c r="DD121" s="63"/>
      <c r="DE121" s="63"/>
      <c r="DF121" s="63"/>
      <c r="DG121" s="63"/>
      <c r="DH121" s="63"/>
      <c r="DI121" s="63"/>
      <c r="DJ121" s="63"/>
      <c r="DK121" s="63"/>
      <c r="DL121" s="63"/>
      <c r="DM121" s="63"/>
      <c r="DN121" s="63"/>
      <c r="DO121" s="63"/>
      <c r="DP121" s="63"/>
      <c r="DQ121" s="63"/>
      <c r="DR121" s="63"/>
      <c r="DS121" s="63"/>
      <c r="DT121" s="63"/>
      <c r="DU121" s="63"/>
      <c r="DV121" s="63"/>
      <c r="DW121" s="63"/>
      <c r="DX121" s="63"/>
      <c r="DY121" s="63"/>
      <c r="DZ121" s="63"/>
      <c r="EA121" s="63"/>
      <c r="EB121" s="63"/>
      <c r="EC121" s="63"/>
      <c r="ED121" s="63"/>
      <c r="EE121" s="63"/>
      <c r="EF121" s="63"/>
      <c r="EG121" s="63"/>
      <c r="EH121" s="63"/>
      <c r="EI121" s="63"/>
      <c r="EJ121" s="63"/>
      <c r="EK121" s="63"/>
      <c r="EL121" s="63"/>
      <c r="EM121" s="63"/>
      <c r="EN121" s="63"/>
      <c r="EO121" s="63"/>
      <c r="EP121" s="63"/>
      <c r="EQ121" s="63"/>
      <c r="ER121" s="63"/>
      <c r="ES121" s="63"/>
      <c r="ET121" s="63"/>
      <c r="EU121" s="63"/>
      <c r="EV121" s="63"/>
      <c r="EW121" s="63"/>
      <c r="EX121" s="63"/>
      <c r="EY121" s="63"/>
      <c r="EZ121" s="63"/>
      <c r="FA121" s="63"/>
      <c r="FB121" s="63"/>
      <c r="FC121" s="63"/>
      <c r="FD121" s="63"/>
      <c r="FE121" s="63"/>
      <c r="FF121" s="63"/>
      <c r="FG121" s="63"/>
      <c r="FH121" s="63"/>
      <c r="FI121" s="63"/>
      <c r="FJ121" s="63"/>
      <c r="FK121" s="63"/>
      <c r="FL121" s="63"/>
      <c r="FM121" s="63"/>
      <c r="FN121" s="63"/>
      <c r="FO121" s="63"/>
      <c r="FP121" s="63"/>
      <c r="FQ121" s="63"/>
      <c r="FR121" s="63"/>
      <c r="FS121" s="63"/>
      <c r="FT121" s="63"/>
      <c r="FU121" s="63"/>
      <c r="FV121" s="63"/>
      <c r="FW121" s="63"/>
      <c r="FX121" s="63"/>
      <c r="FY121" s="63"/>
      <c r="FZ121" s="63"/>
      <c r="GA121" s="63"/>
      <c r="GB121" s="63"/>
      <c r="GC121" s="63"/>
      <c r="GD121" s="63"/>
      <c r="GE121" s="63"/>
      <c r="GF121" s="63"/>
      <c r="GG121" s="63"/>
      <c r="GH121" s="63"/>
      <c r="GI121" s="63"/>
      <c r="GJ121" s="63"/>
      <c r="GK121" s="63"/>
      <c r="GL121" s="63"/>
      <c r="GM121" s="63"/>
      <c r="GN121" s="63"/>
      <c r="GO121" s="63"/>
      <c r="GP121" s="63"/>
      <c r="GQ121" s="63"/>
      <c r="GR121" s="63"/>
      <c r="GS121" s="63"/>
      <c r="GT121" s="63"/>
      <c r="GU121" s="63"/>
      <c r="GV121" s="63"/>
      <c r="GW121" s="63"/>
      <c r="GX121" s="63"/>
      <c r="GY121" s="63"/>
      <c r="GZ121" s="63"/>
      <c r="HA121" s="63"/>
      <c r="HB121" s="63"/>
      <c r="HC121" s="63"/>
      <c r="HD121" s="63"/>
      <c r="HE121" s="63"/>
      <c r="HF121" s="63"/>
      <c r="HG121" s="63"/>
      <c r="HH121" s="63"/>
      <c r="HI121" s="63"/>
      <c r="HJ121" s="63"/>
      <c r="HK121" s="63"/>
      <c r="HL121" s="63"/>
      <c r="HM121" s="63"/>
      <c r="HN121" s="63"/>
      <c r="HO121" s="63"/>
      <c r="HP121" s="63"/>
      <c r="HQ121" s="63"/>
      <c r="HR121" s="63"/>
      <c r="HS121" s="63"/>
      <c r="HT121" s="63"/>
      <c r="HU121" s="63"/>
      <c r="HV121" s="63"/>
      <c r="HW121" s="63"/>
      <c r="HX121" s="63"/>
      <c r="HY121" s="63"/>
      <c r="HZ121" s="63"/>
      <c r="IA121" s="63"/>
      <c r="IB121" s="63"/>
      <c r="IC121" s="63"/>
      <c r="ID121" s="63"/>
      <c r="IE121" s="63"/>
      <c r="IF121" s="63"/>
      <c r="IG121" s="63"/>
      <c r="IH121" s="63"/>
      <c r="II121" s="63"/>
      <c r="IJ121" s="63"/>
      <c r="IK121" s="63"/>
      <c r="IL121" s="63"/>
      <c r="IM121" s="63"/>
      <c r="IN121" s="63"/>
      <c r="IO121" s="63"/>
      <c r="IP121" s="63"/>
      <c r="IQ121" s="63"/>
      <c r="IR121" s="63"/>
      <c r="IS121" s="63"/>
      <c r="IT121" s="63"/>
      <c r="IU121" s="63"/>
      <c r="IV121" s="63"/>
      <c r="IW121" s="63"/>
      <c r="IX121" s="63"/>
      <c r="IY121" s="63"/>
      <c r="IZ121" s="63"/>
      <c r="JA121" s="63"/>
      <c r="JB121" s="63"/>
      <c r="JC121" s="63"/>
      <c r="JD121" s="63"/>
      <c r="JE121" s="63"/>
      <c r="JF121" s="63"/>
      <c r="JG121" s="63"/>
      <c r="JH121" s="63"/>
      <c r="JI121" s="63"/>
      <c r="JJ121" s="63"/>
      <c r="JK121" s="63"/>
      <c r="JL121" s="63"/>
      <c r="JM121" s="63"/>
      <c r="JN121" s="63"/>
      <c r="JO121" s="63"/>
      <c r="JP121" s="63"/>
      <c r="JQ121" s="63"/>
      <c r="JR121" s="63"/>
      <c r="JS121" s="63"/>
      <c r="JT121" s="63"/>
      <c r="JU121" s="63"/>
      <c r="JV121" s="63"/>
      <c r="JW121" s="63"/>
      <c r="JX121" s="63"/>
      <c r="JY121" s="63"/>
      <c r="JZ121" s="63"/>
      <c r="KA121" s="63"/>
      <c r="KB121" s="63"/>
      <c r="KC121" s="63"/>
      <c r="KD121" s="63"/>
      <c r="KE121" s="63"/>
      <c r="KF121" s="63"/>
      <c r="KG121" s="63"/>
      <c r="KH121" s="63"/>
      <c r="KI121" s="63"/>
      <c r="KJ121" s="63"/>
      <c r="KK121" s="63"/>
      <c r="KL121" s="63"/>
      <c r="KM121" s="63"/>
      <c r="KN121" s="63"/>
      <c r="KO121" s="63"/>
      <c r="KP121" s="63"/>
      <c r="KQ121" s="63"/>
      <c r="KR121" s="63"/>
      <c r="KS121" s="63"/>
      <c r="KT121" s="63"/>
      <c r="KU121" s="63"/>
      <c r="KV121" s="63"/>
      <c r="KW121" s="63"/>
      <c r="KX121" s="63"/>
      <c r="KY121" s="63"/>
      <c r="KZ121" s="63"/>
      <c r="LA121" s="63"/>
      <c r="LB121" s="63"/>
      <c r="LC121" s="63"/>
      <c r="LD121" s="63"/>
      <c r="LE121" s="63"/>
      <c r="LF121" s="63"/>
      <c r="LG121" s="63"/>
      <c r="LH121" s="63"/>
      <c r="LI121" s="63"/>
      <c r="LJ121" s="63"/>
      <c r="LK121" s="63"/>
      <c r="LL121" s="63"/>
      <c r="LM121" s="63"/>
      <c r="LN121" s="63"/>
      <c r="LO121" s="63"/>
      <c r="LP121" s="63"/>
      <c r="LQ121" s="63"/>
      <c r="LR121" s="63"/>
      <c r="LS121" s="63"/>
      <c r="LT121" s="63"/>
      <c r="LU121" s="63"/>
      <c r="LV121" s="63"/>
      <c r="LW121" s="63"/>
      <c r="LX121" s="63"/>
      <c r="LY121" s="63"/>
      <c r="LZ121" s="63"/>
      <c r="MA121" s="63"/>
      <c r="MB121" s="63"/>
      <c r="MC121" s="63"/>
      <c r="MD121" s="63"/>
      <c r="ME121" s="63"/>
      <c r="MF121" s="63"/>
      <c r="MG121" s="63"/>
      <c r="MH121" s="63"/>
      <c r="MI121" s="63"/>
      <c r="MJ121" s="63"/>
      <c r="MK121" s="63"/>
      <c r="ML121" s="63"/>
      <c r="MM121" s="63"/>
      <c r="MN121" s="63"/>
      <c r="MO121" s="63"/>
      <c r="MP121" s="63"/>
      <c r="MQ121" s="63"/>
      <c r="MR121" s="63"/>
      <c r="MS121" s="63"/>
      <c r="MT121" s="63"/>
      <c r="MU121" s="63"/>
      <c r="MV121" s="63"/>
      <c r="MW121" s="63"/>
      <c r="MX121" s="63"/>
      <c r="MY121" s="63"/>
      <c r="MZ121" s="63"/>
      <c r="NA121" s="63"/>
      <c r="NB121" s="63"/>
      <c r="NC121" s="63"/>
      <c r="ND121" s="63"/>
      <c r="NE121" s="63"/>
      <c r="NF121" s="63"/>
      <c r="NG121" s="63"/>
      <c r="NH121" s="63"/>
      <c r="NI121" s="63"/>
      <c r="NJ121" s="63"/>
      <c r="NK121" s="63"/>
      <c r="NL121" s="63"/>
      <c r="NM121" s="63"/>
      <c r="NN121" s="63"/>
      <c r="NO121" s="63"/>
      <c r="NP121" s="63"/>
      <c r="NQ121" s="63"/>
      <c r="NR121" s="63"/>
      <c r="NS121" s="63"/>
      <c r="NT121" s="63"/>
      <c r="NU121" s="63"/>
      <c r="NV121" s="63"/>
      <c r="NW121" s="63"/>
      <c r="NX121" s="63"/>
      <c r="NY121" s="63"/>
      <c r="NZ121" s="63"/>
      <c r="OA121" s="63"/>
      <c r="OB121" s="63"/>
      <c r="OC121" s="63"/>
      <c r="OD121" s="63"/>
      <c r="OE121" s="63"/>
      <c r="OF121" s="63"/>
      <c r="OG121" s="63"/>
      <c r="OH121" s="63"/>
      <c r="OI121" s="63"/>
      <c r="OJ121" s="63"/>
      <c r="OK121" s="63"/>
      <c r="OL121" s="63"/>
      <c r="OM121" s="63"/>
      <c r="ON121" s="63"/>
      <c r="OO121" s="63"/>
      <c r="OP121" s="63"/>
      <c r="OQ121" s="63"/>
      <c r="OR121" s="63"/>
      <c r="OS121" s="63"/>
      <c r="OT121" s="63"/>
      <c r="OU121" s="63"/>
      <c r="OV121" s="63"/>
      <c r="OW121" s="63"/>
      <c r="OX121" s="63"/>
      <c r="OY121" s="63"/>
      <c r="OZ121" s="63"/>
      <c r="PA121" s="63"/>
      <c r="PB121" s="63"/>
      <c r="PC121" s="63"/>
      <c r="PD121" s="63"/>
      <c r="PE121" s="63"/>
      <c r="PF121" s="63"/>
      <c r="PG121" s="63"/>
      <c r="PH121" s="63"/>
      <c r="PI121" s="63"/>
      <c r="PJ121" s="63"/>
      <c r="PK121" s="63"/>
      <c r="PL121" s="63"/>
      <c r="PM121" s="63"/>
      <c r="PN121" s="63"/>
      <c r="PO121" s="63"/>
      <c r="PP121" s="63"/>
      <c r="PQ121" s="63"/>
      <c r="PR121" s="63"/>
      <c r="PS121" s="63"/>
      <c r="PT121" s="63"/>
      <c r="PU121" s="63"/>
      <c r="PV121" s="63"/>
      <c r="PW121" s="63"/>
      <c r="PX121" s="63"/>
      <c r="PY121" s="63"/>
      <c r="PZ121" s="63"/>
      <c r="QA121" s="63"/>
      <c r="QB121" s="63"/>
      <c r="QC121" s="63"/>
      <c r="QD121" s="63"/>
      <c r="QE121" s="63"/>
      <c r="QF121" s="63"/>
      <c r="QG121" s="63"/>
      <c r="QH121" s="63"/>
      <c r="QI121" s="63"/>
      <c r="QJ121" s="63"/>
      <c r="QK121" s="63"/>
      <c r="QL121" s="63"/>
      <c r="QM121" s="63"/>
      <c r="QN121" s="63"/>
      <c r="QO121" s="63"/>
      <c r="QP121" s="63"/>
      <c r="QQ121" s="63"/>
      <c r="QR121" s="63"/>
      <c r="QS121" s="63"/>
      <c r="QT121" s="63"/>
      <c r="QU121" s="63"/>
      <c r="QV121" s="63"/>
      <c r="QW121" s="63"/>
      <c r="QX121" s="63"/>
      <c r="QY121" s="63"/>
      <c r="QZ121" s="63"/>
      <c r="RA121" s="63"/>
      <c r="RB121" s="63"/>
      <c r="RC121" s="63"/>
      <c r="RD121" s="63"/>
      <c r="RE121" s="63"/>
      <c r="RF121" s="63"/>
      <c r="RG121" s="63"/>
      <c r="RH121" s="63"/>
      <c r="RI121" s="63"/>
      <c r="RJ121" s="63"/>
      <c r="RK121" s="63"/>
      <c r="RL121" s="63"/>
      <c r="RM121" s="63"/>
      <c r="RN121" s="63"/>
      <c r="RO121" s="63"/>
      <c r="RP121" s="63"/>
      <c r="RQ121" s="63"/>
      <c r="RR121" s="63"/>
      <c r="RS121" s="63"/>
      <c r="RT121" s="63"/>
      <c r="RU121" s="63"/>
      <c r="RV121" s="63"/>
      <c r="RW121" s="63"/>
      <c r="RX121" s="63"/>
      <c r="RY121" s="63"/>
      <c r="RZ121" s="63"/>
      <c r="SA121" s="63"/>
      <c r="SB121" s="63"/>
      <c r="SC121" s="63"/>
      <c r="SD121" s="63"/>
      <c r="SE121" s="63"/>
      <c r="SF121" s="63"/>
      <c r="SG121" s="63"/>
      <c r="SH121" s="63"/>
      <c r="SI121" s="63"/>
      <c r="SJ121" s="63"/>
      <c r="SK121" s="63"/>
      <c r="SL121" s="63"/>
      <c r="SM121" s="63"/>
      <c r="SN121" s="63"/>
      <c r="SO121" s="63"/>
      <c r="SP121" s="63"/>
      <c r="SQ121" s="63"/>
      <c r="SR121" s="63"/>
      <c r="SS121" s="63"/>
      <c r="ST121" s="63"/>
      <c r="SU121" s="63"/>
      <c r="SV121" s="63"/>
      <c r="SW121" s="63"/>
      <c r="SX121" s="63"/>
      <c r="SY121" s="63"/>
      <c r="SZ121" s="63"/>
      <c r="TA121" s="63"/>
      <c r="TB121" s="63"/>
      <c r="TC121" s="63"/>
      <c r="TD121" s="63"/>
      <c r="TE121" s="63"/>
      <c r="TF121" s="63"/>
      <c r="TG121" s="63"/>
      <c r="TH121" s="63"/>
      <c r="TI121" s="63"/>
      <c r="TJ121" s="63"/>
      <c r="TK121" s="63"/>
      <c r="TL121" s="63"/>
      <c r="TM121" s="63"/>
      <c r="TN121" s="63"/>
      <c r="TO121" s="63"/>
      <c r="TP121" s="63"/>
      <c r="TQ121" s="63"/>
      <c r="TR121" s="63"/>
      <c r="TS121" s="63"/>
      <c r="TT121" s="63"/>
      <c r="TU121" s="63"/>
      <c r="TV121" s="63"/>
      <c r="TW121" s="63"/>
      <c r="TX121" s="63"/>
      <c r="TY121" s="63"/>
      <c r="TZ121" s="63"/>
      <c r="UA121" s="63"/>
      <c r="UB121" s="63"/>
      <c r="UC121" s="63"/>
      <c r="UD121" s="63"/>
      <c r="UE121" s="63"/>
      <c r="UF121" s="63"/>
      <c r="UG121" s="63"/>
      <c r="UH121" s="63"/>
      <c r="UI121" s="63"/>
      <c r="UJ121" s="63"/>
      <c r="UK121" s="63"/>
      <c r="UL121" s="63"/>
      <c r="UM121" s="63"/>
      <c r="UN121" s="63"/>
      <c r="UO121" s="63"/>
      <c r="UP121" s="63"/>
      <c r="UQ121" s="63"/>
      <c r="UR121" s="63"/>
      <c r="US121" s="63"/>
      <c r="UT121" s="63"/>
      <c r="UU121" s="63"/>
      <c r="UV121" s="63"/>
      <c r="UW121" s="63"/>
      <c r="UX121" s="63"/>
      <c r="UY121" s="63"/>
      <c r="UZ121" s="63"/>
      <c r="VA121" s="63"/>
      <c r="VB121" s="63"/>
      <c r="VC121" s="63"/>
      <c r="VD121" s="63"/>
      <c r="VE121" s="63"/>
      <c r="VF121" s="63"/>
      <c r="VG121" s="63"/>
      <c r="VH121" s="63"/>
      <c r="VI121" s="63"/>
      <c r="VJ121" s="63"/>
      <c r="VK121" s="63"/>
      <c r="VL121" s="63"/>
      <c r="VM121" s="63"/>
      <c r="VN121" s="63"/>
      <c r="VO121" s="63"/>
      <c r="VP121" s="63"/>
      <c r="VQ121" s="63"/>
      <c r="VR121" s="63"/>
      <c r="VS121" s="63"/>
      <c r="VT121" s="63"/>
      <c r="VU121" s="63"/>
      <c r="VV121" s="63"/>
      <c r="VW121" s="63"/>
      <c r="VX121" s="63"/>
      <c r="VY121" s="63"/>
      <c r="VZ121" s="63"/>
      <c r="WA121" s="63"/>
      <c r="WB121" s="63"/>
      <c r="WC121" s="63"/>
      <c r="WD121" s="63"/>
      <c r="WE121" s="63"/>
      <c r="WF121" s="63"/>
      <c r="WG121" s="63"/>
      <c r="WH121" s="63"/>
      <c r="WI121" s="63"/>
      <c r="WJ121" s="63"/>
      <c r="WK121" s="63"/>
      <c r="WL121" s="63"/>
      <c r="WM121" s="63"/>
      <c r="WN121" s="63"/>
      <c r="WO121" s="63"/>
      <c r="WP121" s="63"/>
      <c r="WQ121" s="63"/>
      <c r="WR121" s="63"/>
      <c r="WS121" s="63"/>
      <c r="WT121" s="63"/>
      <c r="WU121" s="63"/>
      <c r="WV121" s="63"/>
      <c r="WW121" s="63"/>
      <c r="WX121" s="63"/>
      <c r="WY121" s="63"/>
      <c r="WZ121" s="63"/>
      <c r="XA121" s="63"/>
      <c r="XB121" s="63"/>
      <c r="XC121" s="63"/>
      <c r="XD121" s="63"/>
      <c r="XE121" s="63"/>
      <c r="XF121" s="63"/>
      <c r="XG121" s="63"/>
      <c r="XH121" s="63"/>
      <c r="XI121" s="63"/>
      <c r="XJ121" s="63"/>
      <c r="XK121" s="63"/>
      <c r="XL121" s="63"/>
      <c r="XM121" s="63"/>
      <c r="XN121" s="63"/>
      <c r="XO121" s="63"/>
      <c r="XP121" s="63"/>
      <c r="XQ121" s="63"/>
      <c r="XR121" s="63"/>
      <c r="XS121" s="63"/>
      <c r="XT121" s="63"/>
      <c r="XU121" s="63"/>
      <c r="XV121" s="63"/>
      <c r="XW121" s="63"/>
      <c r="XX121" s="63"/>
      <c r="XY121" s="63"/>
      <c r="XZ121" s="63"/>
      <c r="YA121" s="63"/>
      <c r="YB121" s="63"/>
      <c r="YC121" s="63"/>
      <c r="YD121" s="63"/>
      <c r="YE121" s="63"/>
      <c r="YF121" s="63"/>
      <c r="YG121" s="63"/>
      <c r="YH121" s="63"/>
      <c r="YI121" s="63"/>
      <c r="YJ121" s="63"/>
      <c r="YK121" s="63"/>
      <c r="YL121" s="63"/>
      <c r="YM121" s="63"/>
      <c r="YN121" s="63"/>
      <c r="YO121" s="63"/>
      <c r="YP121" s="63"/>
      <c r="YQ121" s="63"/>
      <c r="YR121" s="63"/>
      <c r="YS121" s="63"/>
      <c r="YT121" s="63"/>
      <c r="YU121" s="63"/>
      <c r="YV121" s="63"/>
      <c r="YW121" s="63"/>
      <c r="YX121" s="63"/>
      <c r="YY121" s="63"/>
      <c r="YZ121" s="63"/>
      <c r="ZA121" s="63"/>
      <c r="ZB121" s="63"/>
      <c r="ZC121" s="63"/>
      <c r="ZD121" s="63"/>
      <c r="ZE121" s="63"/>
      <c r="ZF121" s="63"/>
      <c r="ZG121" s="63"/>
      <c r="ZH121" s="63"/>
      <c r="ZI121" s="63"/>
      <c r="ZJ121" s="63"/>
      <c r="ZK121" s="63"/>
      <c r="ZL121" s="63"/>
      <c r="ZM121" s="63"/>
      <c r="ZN121" s="63"/>
      <c r="ZO121" s="63"/>
      <c r="ZP121" s="63"/>
      <c r="ZQ121" s="63"/>
      <c r="ZR121" s="63"/>
      <c r="ZS121" s="63"/>
      <c r="ZT121" s="63"/>
      <c r="ZU121" s="63"/>
      <c r="ZV121" s="63"/>
      <c r="ZW121" s="63"/>
      <c r="ZX121" s="63"/>
      <c r="ZY121" s="63"/>
      <c r="ZZ121" s="63"/>
      <c r="AAA121" s="63"/>
      <c r="AAB121" s="63"/>
      <c r="AAC121" s="63"/>
      <c r="AAD121" s="63"/>
      <c r="AAE121" s="63"/>
      <c r="AAF121" s="63"/>
      <c r="AAG121" s="63"/>
      <c r="AAH121" s="63"/>
      <c r="AAI121" s="63"/>
      <c r="AAJ121" s="63"/>
      <c r="AAK121" s="63"/>
      <c r="AAL121" s="63"/>
      <c r="AAM121" s="63"/>
      <c r="AAN121" s="63"/>
      <c r="AAO121" s="63"/>
      <c r="AAP121" s="63"/>
      <c r="AAQ121" s="63"/>
      <c r="AAR121" s="63"/>
      <c r="AAS121" s="63"/>
      <c r="AAT121" s="63"/>
      <c r="AAU121" s="63"/>
      <c r="AAV121" s="63"/>
      <c r="AAW121" s="63"/>
      <c r="AAX121" s="63"/>
      <c r="AAY121" s="63"/>
      <c r="AAZ121" s="63"/>
      <c r="ABA121" s="63"/>
      <c r="ABB121" s="63"/>
      <c r="ABC121" s="63"/>
      <c r="ABD121" s="63"/>
      <c r="ABE121" s="63"/>
      <c r="ABF121" s="63"/>
      <c r="ABG121" s="63"/>
      <c r="ABH121" s="63"/>
      <c r="ABI121" s="63"/>
      <c r="ABJ121" s="63"/>
      <c r="ABK121" s="63"/>
      <c r="ABL121" s="63"/>
      <c r="ABM121" s="63"/>
      <c r="ABN121" s="63"/>
      <c r="ABO121" s="63"/>
      <c r="ABP121" s="63"/>
      <c r="ABQ121" s="63"/>
      <c r="ABR121" s="63"/>
      <c r="ABS121" s="63"/>
      <c r="ABT121" s="63"/>
      <c r="ABU121" s="63"/>
      <c r="ABV121" s="63"/>
      <c r="ABW121" s="63"/>
      <c r="ABX121" s="63"/>
      <c r="ABY121" s="63"/>
      <c r="ABZ121" s="63"/>
      <c r="ACA121" s="63"/>
      <c r="ACB121" s="63"/>
      <c r="ACC121" s="63"/>
      <c r="ACD121" s="63"/>
      <c r="ACE121" s="63"/>
      <c r="ACF121" s="63"/>
      <c r="ACG121" s="63"/>
      <c r="ACH121" s="63"/>
      <c r="ACI121" s="63"/>
      <c r="ACJ121" s="63"/>
      <c r="ACK121" s="63"/>
      <c r="ACL121" s="63"/>
      <c r="ACM121" s="63"/>
      <c r="ACN121" s="63"/>
      <c r="ACO121" s="63"/>
      <c r="ACP121" s="63"/>
      <c r="ACQ121" s="63"/>
      <c r="ACR121" s="63"/>
      <c r="ACS121" s="63"/>
      <c r="ACT121" s="63"/>
      <c r="ACU121" s="63"/>
      <c r="ACV121" s="63"/>
      <c r="ACW121" s="63"/>
      <c r="ACX121" s="63"/>
      <c r="ACY121" s="63"/>
      <c r="ACZ121" s="63"/>
      <c r="ADA121" s="63"/>
      <c r="ADB121" s="63"/>
      <c r="ADC121" s="63"/>
      <c r="ADD121" s="63"/>
      <c r="ADE121" s="63"/>
      <c r="ADF121" s="63"/>
      <c r="ADG121" s="63"/>
      <c r="ADH121" s="63"/>
      <c r="ADI121" s="63"/>
      <c r="ADJ121" s="63"/>
      <c r="ADK121" s="63"/>
      <c r="ADL121" s="63"/>
      <c r="ADM121" s="63"/>
      <c r="ADN121" s="63"/>
      <c r="ADO121" s="63"/>
      <c r="ADP121" s="63"/>
      <c r="ADQ121" s="63"/>
      <c r="ADR121" s="63"/>
      <c r="ADS121" s="63"/>
      <c r="ADT121" s="63"/>
      <c r="ADU121" s="63"/>
      <c r="ADV121" s="63"/>
      <c r="ADW121" s="63"/>
      <c r="ADX121" s="63"/>
      <c r="ADY121" s="63"/>
      <c r="ADZ121" s="63"/>
      <c r="AEA121" s="63"/>
      <c r="AEB121" s="63"/>
      <c r="AEC121" s="63"/>
      <c r="AED121" s="63"/>
      <c r="AEE121" s="63"/>
      <c r="AEF121" s="63"/>
      <c r="AEG121" s="63"/>
      <c r="AEH121" s="63"/>
      <c r="AEI121" s="63"/>
      <c r="AEJ121" s="63"/>
      <c r="AEK121" s="63"/>
      <c r="AEL121" s="63"/>
      <c r="AEM121" s="63"/>
      <c r="AEN121" s="63"/>
      <c r="AEO121" s="63"/>
      <c r="AEP121" s="63"/>
      <c r="AEQ121" s="63"/>
      <c r="AER121" s="63"/>
      <c r="AES121" s="63"/>
      <c r="AET121" s="63"/>
      <c r="AEU121" s="63"/>
      <c r="AEV121" s="63"/>
      <c r="AEW121" s="63"/>
      <c r="AEX121" s="63"/>
      <c r="AEY121" s="63"/>
      <c r="AEZ121" s="63"/>
      <c r="AFA121" s="63"/>
      <c r="AFB121" s="63"/>
      <c r="AFC121" s="63"/>
      <c r="AFD121" s="63"/>
      <c r="AFE121" s="63"/>
      <c r="AFF121" s="63"/>
      <c r="AFG121" s="63"/>
      <c r="AFH121" s="63"/>
      <c r="AFI121" s="63"/>
      <c r="AFJ121" s="63"/>
      <c r="AFK121" s="63"/>
      <c r="AFL121" s="63"/>
      <c r="AFM121" s="63"/>
      <c r="AFN121" s="63"/>
      <c r="AFO121" s="63"/>
      <c r="AFP121" s="63"/>
      <c r="AFQ121" s="63"/>
      <c r="AFR121" s="63"/>
      <c r="AFS121" s="63"/>
      <c r="AFT121" s="63"/>
      <c r="AFU121" s="63"/>
      <c r="AFV121" s="63"/>
      <c r="AFW121" s="63"/>
      <c r="AFX121" s="63"/>
      <c r="AFY121" s="63"/>
      <c r="AFZ121" s="63"/>
      <c r="AGA121" s="63"/>
      <c r="AGB121" s="63"/>
      <c r="AGC121" s="63"/>
      <c r="AGD121" s="63"/>
      <c r="AGE121" s="63"/>
      <c r="AGF121" s="63"/>
      <c r="AGG121" s="63"/>
      <c r="AGH121" s="63"/>
      <c r="AGI121" s="63"/>
      <c r="AGJ121" s="63"/>
      <c r="AGK121" s="63"/>
      <c r="AGL121" s="63"/>
      <c r="AGM121" s="63"/>
      <c r="AGN121" s="63"/>
      <c r="AGO121" s="63"/>
      <c r="AGP121" s="63"/>
      <c r="AGQ121" s="63"/>
      <c r="AGR121" s="63"/>
      <c r="AGS121" s="63"/>
      <c r="AGT121" s="63"/>
      <c r="AGU121" s="63"/>
      <c r="AGV121" s="63"/>
      <c r="AGW121" s="63"/>
      <c r="AGX121" s="63"/>
      <c r="AGY121" s="63"/>
      <c r="AGZ121" s="63"/>
      <c r="AHA121" s="63"/>
      <c r="AHB121" s="63"/>
      <c r="AHC121" s="63"/>
      <c r="AHD121" s="63"/>
      <c r="AHE121" s="63"/>
      <c r="AHF121" s="63"/>
      <c r="AHG121" s="63"/>
      <c r="AHH121" s="63"/>
      <c r="AHI121" s="63"/>
      <c r="AHJ121" s="63"/>
      <c r="AHK121" s="63"/>
      <c r="AHL121" s="63"/>
      <c r="AHM121" s="63"/>
      <c r="AHN121" s="63"/>
      <c r="AHO121" s="63"/>
      <c r="AHP121" s="63"/>
      <c r="AHQ121" s="63"/>
      <c r="AHR121" s="63"/>
      <c r="AHS121" s="63"/>
      <c r="AHT121" s="63"/>
      <c r="AHU121" s="63"/>
      <c r="AHV121" s="63"/>
      <c r="AHW121" s="63"/>
      <c r="AHX121" s="63"/>
      <c r="AHY121" s="63"/>
      <c r="AHZ121" s="63"/>
      <c r="AIA121" s="63"/>
      <c r="AIB121" s="63"/>
      <c r="AIC121" s="63"/>
      <c r="AID121" s="63"/>
      <c r="AIE121" s="63"/>
      <c r="AIF121" s="63"/>
      <c r="AIG121" s="63"/>
      <c r="AIH121" s="63"/>
      <c r="AII121" s="63"/>
      <c r="AIJ121" s="63"/>
      <c r="AIK121" s="63"/>
      <c r="AIL121" s="63"/>
      <c r="AIM121" s="63"/>
      <c r="AIN121" s="63"/>
      <c r="AIO121" s="63"/>
      <c r="AIP121" s="63"/>
      <c r="AIQ121" s="63"/>
      <c r="AIR121" s="63"/>
      <c r="AIS121" s="63"/>
      <c r="AIT121" s="63"/>
      <c r="AIU121" s="63"/>
      <c r="AIV121" s="63"/>
      <c r="AIW121" s="63"/>
      <c r="AIX121" s="63"/>
      <c r="AIY121" s="63"/>
      <c r="AIZ121" s="63"/>
      <c r="AJA121" s="63"/>
      <c r="AJB121" s="63"/>
      <c r="AJC121" s="63"/>
      <c r="AJD121" s="63"/>
      <c r="AJE121" s="63"/>
      <c r="AJF121" s="63"/>
      <c r="AJG121" s="63"/>
      <c r="AJH121" s="63"/>
      <c r="AJI121" s="63"/>
      <c r="AJJ121" s="63"/>
      <c r="AJK121" s="63"/>
      <c r="AJL121" s="63"/>
      <c r="AJM121" s="63"/>
      <c r="AJN121" s="63"/>
      <c r="AJO121" s="63"/>
      <c r="AJP121" s="63"/>
      <c r="AJQ121" s="63"/>
      <c r="AJR121" s="63"/>
      <c r="AJS121" s="63"/>
      <c r="AJT121" s="63"/>
      <c r="AJU121" s="63"/>
      <c r="AJV121" s="63"/>
      <c r="AJW121" s="63"/>
      <c r="AJX121" s="63"/>
      <c r="AJY121" s="63"/>
      <c r="AJZ121" s="63"/>
      <c r="AKA121" s="63"/>
      <c r="AKB121" s="63"/>
      <c r="AKC121" s="63"/>
      <c r="AKD121" s="63"/>
      <c r="AKE121" s="63"/>
      <c r="AKF121" s="63"/>
      <c r="AKG121" s="63"/>
      <c r="AKH121" s="63"/>
      <c r="AKI121" s="63"/>
      <c r="AKJ121" s="63"/>
      <c r="AKK121" s="63"/>
      <c r="AKL121" s="63"/>
      <c r="AKM121" s="63"/>
      <c r="AKN121" s="63"/>
      <c r="AKO121" s="63"/>
      <c r="AKP121" s="63"/>
      <c r="AKQ121" s="63"/>
      <c r="AKR121" s="63"/>
      <c r="AKS121" s="63"/>
      <c r="AKT121" s="63"/>
      <c r="AKU121" s="63"/>
      <c r="AKV121" s="63"/>
      <c r="AKW121" s="63"/>
      <c r="AKX121" s="63"/>
      <c r="AKY121" s="63"/>
      <c r="AKZ121" s="63"/>
      <c r="ALA121" s="63"/>
      <c r="ALB121" s="63"/>
      <c r="ALC121" s="63"/>
      <c r="ALD121" s="63"/>
      <c r="ALE121" s="63"/>
      <c r="ALF121" s="63"/>
      <c r="ALG121" s="63"/>
      <c r="ALH121" s="63"/>
      <c r="ALI121" s="63"/>
      <c r="ALJ121" s="63"/>
      <c r="ALK121" s="63"/>
      <c r="ALL121" s="63"/>
      <c r="ALM121" s="63"/>
      <c r="ALN121" s="63"/>
      <c r="ALO121" s="63"/>
      <c r="ALP121" s="63"/>
      <c r="ALQ121" s="63"/>
      <c r="ALR121" s="63"/>
      <c r="ALS121" s="63"/>
      <c r="ALT121" s="63"/>
      <c r="ALU121" s="63"/>
      <c r="ALV121" s="63"/>
      <c r="ALW121" s="63"/>
      <c r="ALX121" s="63"/>
      <c r="ALY121" s="63"/>
      <c r="ALZ121" s="63"/>
      <c r="AMA121" s="63"/>
      <c r="AMB121" s="63"/>
      <c r="AMC121" s="63"/>
      <c r="AMD121" s="63"/>
      <c r="AME121" s="63"/>
      <c r="AMF121" s="63"/>
      <c r="AMG121" s="63"/>
      <c r="AMH121" s="63"/>
      <c r="AMI121" s="63"/>
      <c r="AMJ121" s="63"/>
      <c r="AMK121" s="63"/>
      <c r="AML121" s="63"/>
      <c r="AMM121" s="63"/>
      <c r="AMN121" s="63"/>
      <c r="AMO121" s="63"/>
      <c r="AMP121" s="63"/>
      <c r="AMQ121" s="63"/>
      <c r="AMR121" s="63"/>
      <c r="AMS121" s="63"/>
      <c r="AMT121" s="63"/>
      <c r="AMU121" s="63"/>
      <c r="AMV121" s="63"/>
      <c r="AMW121" s="63"/>
      <c r="AMX121" s="63"/>
      <c r="AMY121" s="63"/>
      <c r="AMZ121" s="63"/>
      <c r="ANA121" s="63"/>
      <c r="ANB121" s="63"/>
      <c r="ANC121" s="63"/>
      <c r="AND121" s="63"/>
      <c r="ANE121" s="63"/>
      <c r="ANF121" s="63"/>
      <c r="ANG121" s="63"/>
      <c r="ANH121" s="63"/>
      <c r="ANI121" s="63"/>
      <c r="ANJ121" s="63"/>
      <c r="ANK121" s="63"/>
      <c r="ANL121" s="63"/>
      <c r="ANM121" s="63"/>
      <c r="ANN121" s="63"/>
      <c r="ANO121" s="63"/>
      <c r="ANP121" s="63"/>
      <c r="ANQ121" s="63"/>
      <c r="ANR121" s="63"/>
      <c r="ANS121" s="63"/>
      <c r="ANT121" s="63"/>
      <c r="ANU121" s="63"/>
      <c r="ANV121" s="63"/>
      <c r="ANW121" s="63"/>
      <c r="ANX121" s="63"/>
      <c r="ANY121" s="63"/>
      <c r="ANZ121" s="63"/>
      <c r="AOA121" s="63"/>
      <c r="AOB121" s="63"/>
      <c r="AOC121" s="63"/>
      <c r="AOD121" s="63"/>
      <c r="AOE121" s="63"/>
      <c r="AOF121" s="63"/>
      <c r="AOG121" s="63"/>
      <c r="AOH121" s="63"/>
      <c r="AOI121" s="63"/>
      <c r="AOJ121" s="63"/>
      <c r="AOK121" s="63"/>
      <c r="AOL121" s="63"/>
      <c r="AOM121" s="63"/>
      <c r="AON121" s="63"/>
      <c r="AOO121" s="63"/>
      <c r="AOP121" s="63"/>
      <c r="AOQ121" s="63"/>
      <c r="AOR121" s="63"/>
      <c r="AOS121" s="63"/>
      <c r="AOT121" s="63"/>
      <c r="AOU121" s="63"/>
      <c r="AOV121" s="63"/>
      <c r="AOW121" s="63"/>
      <c r="AOX121" s="63"/>
      <c r="AOY121" s="63"/>
      <c r="AOZ121" s="63"/>
      <c r="APA121" s="63"/>
      <c r="APB121" s="63"/>
      <c r="APC121" s="63"/>
      <c r="APD121" s="63"/>
      <c r="APE121" s="63"/>
      <c r="APF121" s="63"/>
      <c r="APG121" s="63"/>
      <c r="APH121" s="63"/>
      <c r="API121" s="63"/>
      <c r="APJ121" s="63"/>
      <c r="APK121" s="63"/>
      <c r="APL121" s="63"/>
      <c r="APM121" s="63"/>
      <c r="APN121" s="63"/>
      <c r="APO121" s="63"/>
      <c r="APP121" s="63"/>
      <c r="APQ121" s="63"/>
      <c r="APR121" s="63"/>
      <c r="APS121" s="63"/>
      <c r="APT121" s="63"/>
      <c r="APU121" s="63"/>
      <c r="APV121" s="63"/>
      <c r="APW121" s="63"/>
      <c r="APX121" s="63"/>
      <c r="APY121" s="63"/>
      <c r="APZ121" s="63"/>
      <c r="AQA121" s="63"/>
      <c r="AQB121" s="63"/>
      <c r="AQC121" s="63"/>
      <c r="AQD121" s="63"/>
      <c r="AQE121" s="63"/>
      <c r="AQF121" s="63"/>
      <c r="AQG121" s="63"/>
      <c r="AQH121" s="63"/>
      <c r="AQI121" s="63"/>
      <c r="AQJ121" s="63"/>
      <c r="AQK121" s="63"/>
      <c r="AQL121" s="63"/>
      <c r="AQM121" s="63"/>
      <c r="AQN121" s="63"/>
      <c r="AQO121" s="63"/>
      <c r="AQP121" s="63"/>
      <c r="AQQ121" s="63"/>
      <c r="AQR121" s="63"/>
      <c r="AQS121" s="63"/>
      <c r="AQT121" s="63"/>
      <c r="AQU121" s="63"/>
      <c r="AQV121" s="63"/>
      <c r="AQW121" s="63"/>
      <c r="AQX121" s="63"/>
      <c r="AQY121" s="63"/>
      <c r="AQZ121" s="63"/>
      <c r="ARA121" s="63"/>
      <c r="ARB121" s="63"/>
      <c r="ARC121" s="63"/>
      <c r="ARD121" s="63"/>
      <c r="ARE121" s="63"/>
      <c r="ARF121" s="63"/>
      <c r="ARG121" s="63"/>
      <c r="ARH121" s="63"/>
      <c r="ARI121" s="63"/>
      <c r="ARJ121" s="63"/>
      <c r="ARK121" s="63"/>
      <c r="ARL121" s="63"/>
      <c r="ARM121" s="63"/>
      <c r="ARN121" s="63"/>
      <c r="ARO121" s="63"/>
      <c r="ARP121" s="63"/>
      <c r="ARQ121" s="63"/>
      <c r="ARR121" s="63"/>
      <c r="ARS121" s="63"/>
      <c r="ART121" s="63"/>
      <c r="ARU121" s="63"/>
      <c r="ARV121" s="63"/>
      <c r="ARW121" s="63"/>
      <c r="ARX121" s="63"/>
      <c r="ARY121" s="63"/>
      <c r="ARZ121" s="63"/>
      <c r="ASA121" s="63"/>
      <c r="ASB121" s="63"/>
      <c r="ASC121" s="63"/>
      <c r="ASD121" s="63"/>
      <c r="ASE121" s="63"/>
      <c r="ASF121" s="63"/>
      <c r="ASG121" s="63"/>
      <c r="ASH121" s="63"/>
      <c r="ASI121" s="63"/>
      <c r="ASJ121" s="63"/>
      <c r="ASK121" s="63"/>
      <c r="ASL121" s="63"/>
      <c r="ASM121" s="63"/>
      <c r="ASN121" s="63"/>
      <c r="ASO121" s="63"/>
      <c r="ASP121" s="63"/>
      <c r="ASQ121" s="63"/>
      <c r="ASR121" s="63"/>
      <c r="ASS121" s="63"/>
      <c r="AST121" s="63"/>
      <c r="ASU121" s="63"/>
      <c r="ASV121" s="63"/>
      <c r="ASW121" s="63"/>
      <c r="ASX121" s="63"/>
      <c r="ASY121" s="63"/>
      <c r="ASZ121" s="63"/>
      <c r="ATA121" s="63"/>
      <c r="ATB121" s="63"/>
      <c r="ATC121" s="63"/>
      <c r="ATD121" s="63"/>
      <c r="ATE121" s="63"/>
      <c r="ATF121" s="63"/>
      <c r="ATG121" s="63"/>
      <c r="ATH121" s="63"/>
      <c r="ATI121" s="63"/>
      <c r="ATJ121" s="63"/>
      <c r="ATK121" s="63"/>
      <c r="ATL121" s="63"/>
      <c r="ATM121" s="63"/>
      <c r="ATN121" s="63"/>
      <c r="ATO121" s="63"/>
      <c r="ATP121" s="63"/>
      <c r="ATQ121" s="63"/>
      <c r="ATR121" s="63"/>
      <c r="ATS121" s="63"/>
      <c r="ATT121" s="63"/>
      <c r="ATU121" s="63"/>
      <c r="ATV121" s="63"/>
      <c r="ATW121" s="63"/>
      <c r="ATX121" s="63"/>
      <c r="ATY121" s="63"/>
      <c r="ATZ121" s="63"/>
      <c r="AUA121" s="63"/>
      <c r="AUB121" s="63"/>
      <c r="AUC121" s="63"/>
      <c r="AUD121" s="63"/>
      <c r="AUE121" s="63"/>
      <c r="AUF121" s="63"/>
      <c r="AUG121" s="63"/>
      <c r="AUH121" s="63"/>
      <c r="AUI121" s="63"/>
      <c r="AUJ121" s="63"/>
      <c r="AUK121" s="63"/>
      <c r="AUL121" s="63"/>
      <c r="AUM121" s="63"/>
      <c r="AUN121" s="63"/>
      <c r="AUO121" s="63"/>
      <c r="AUP121" s="63"/>
      <c r="AUQ121" s="63"/>
      <c r="AUR121" s="63"/>
      <c r="AUS121" s="63"/>
      <c r="AUT121" s="63"/>
      <c r="AUU121" s="63"/>
      <c r="AUV121" s="63"/>
      <c r="AUW121" s="63"/>
      <c r="AUX121" s="63"/>
      <c r="AUY121" s="63"/>
      <c r="AUZ121" s="63"/>
      <c r="AVA121" s="63"/>
      <c r="AVB121" s="63"/>
      <c r="AVC121" s="63"/>
      <c r="AVD121" s="63"/>
      <c r="AVE121" s="63"/>
      <c r="AVF121" s="63"/>
      <c r="AVG121" s="63"/>
      <c r="AVH121" s="63"/>
      <c r="AVI121" s="63"/>
      <c r="AVJ121" s="63"/>
      <c r="AVK121" s="63"/>
      <c r="AVL121" s="63"/>
      <c r="AVM121" s="63"/>
      <c r="AVN121" s="63"/>
      <c r="AVO121" s="63"/>
      <c r="AVP121" s="63"/>
      <c r="AVQ121" s="63"/>
      <c r="AVR121" s="63"/>
      <c r="AVS121" s="63"/>
      <c r="AVT121" s="63"/>
      <c r="AVU121" s="63"/>
      <c r="AVV121" s="63"/>
      <c r="AVW121" s="63"/>
      <c r="AVX121" s="63"/>
      <c r="AVY121" s="63"/>
      <c r="AVZ121" s="63"/>
      <c r="AWA121" s="63"/>
      <c r="AWB121" s="63"/>
      <c r="AWC121" s="63"/>
      <c r="AWD121" s="63"/>
      <c r="AWE121" s="63"/>
      <c r="AWF121" s="63"/>
      <c r="AWG121" s="63"/>
      <c r="AWH121" s="63"/>
      <c r="AWI121" s="63"/>
      <c r="AWJ121" s="63"/>
      <c r="AWK121" s="63"/>
      <c r="AWL121" s="63"/>
      <c r="AWM121" s="63"/>
      <c r="AWN121" s="63"/>
      <c r="AWO121" s="63"/>
      <c r="AWP121" s="63"/>
      <c r="AWQ121" s="63"/>
      <c r="AWR121" s="63"/>
      <c r="AWS121" s="63"/>
      <c r="AWT121" s="63"/>
      <c r="AWU121" s="63"/>
      <c r="AWV121" s="63"/>
      <c r="AWW121" s="63"/>
      <c r="AWX121" s="63"/>
      <c r="AWY121" s="63"/>
      <c r="AWZ121" s="63"/>
      <c r="AXA121" s="63"/>
      <c r="AXB121" s="63"/>
      <c r="AXC121" s="63"/>
      <c r="AXD121" s="63"/>
      <c r="AXE121" s="63"/>
      <c r="AXF121" s="63"/>
      <c r="AXG121" s="63"/>
      <c r="AXH121" s="63"/>
      <c r="AXI121" s="63"/>
      <c r="AXJ121" s="63"/>
      <c r="AXK121" s="63"/>
      <c r="AXL121" s="63"/>
      <c r="AXM121" s="63"/>
      <c r="AXN121" s="63"/>
      <c r="AXO121" s="63"/>
      <c r="AXP121" s="63"/>
      <c r="AXQ121" s="63"/>
      <c r="AXR121" s="63"/>
      <c r="AXS121" s="63"/>
      <c r="AXT121" s="63"/>
      <c r="AXU121" s="63"/>
      <c r="AXV121" s="63"/>
      <c r="AXW121" s="63"/>
      <c r="AXX121" s="63"/>
      <c r="AXY121" s="63"/>
      <c r="AXZ121" s="63"/>
      <c r="AYA121" s="63"/>
      <c r="AYB121" s="63"/>
      <c r="AYC121" s="63"/>
      <c r="AYD121" s="63"/>
      <c r="AYE121" s="63"/>
      <c r="AYF121" s="63"/>
      <c r="AYG121" s="63"/>
      <c r="AYH121" s="63"/>
      <c r="AYI121" s="63"/>
      <c r="AYJ121" s="63"/>
      <c r="AYK121" s="63"/>
      <c r="AYL121" s="63"/>
      <c r="AYM121" s="63"/>
      <c r="AYN121" s="63"/>
      <c r="AYO121" s="63"/>
      <c r="AYP121" s="63"/>
      <c r="AYQ121" s="63"/>
      <c r="AYR121" s="63"/>
      <c r="AYS121" s="63"/>
      <c r="AYT121" s="63"/>
      <c r="AYU121" s="63"/>
      <c r="AYV121" s="63"/>
      <c r="AYW121" s="63"/>
      <c r="AYX121" s="63"/>
      <c r="AYY121" s="63"/>
      <c r="AYZ121" s="63"/>
      <c r="AZA121" s="63"/>
      <c r="AZB121" s="63"/>
      <c r="AZC121" s="63"/>
      <c r="AZD121" s="63"/>
      <c r="AZE121" s="63"/>
      <c r="AZF121" s="63"/>
      <c r="AZG121" s="63"/>
      <c r="AZH121" s="63"/>
      <c r="AZI121" s="63"/>
      <c r="AZJ121" s="63"/>
      <c r="AZK121" s="63"/>
      <c r="AZL121" s="63"/>
      <c r="AZM121" s="63"/>
      <c r="AZN121" s="63"/>
      <c r="AZO121" s="63"/>
      <c r="AZP121" s="63"/>
      <c r="AZQ121" s="63"/>
      <c r="AZR121" s="63"/>
      <c r="AZS121" s="63"/>
      <c r="AZT121" s="63"/>
      <c r="AZU121" s="63"/>
      <c r="AZV121" s="63"/>
      <c r="AZW121" s="63"/>
      <c r="AZX121" s="63"/>
      <c r="AZY121" s="63"/>
      <c r="AZZ121" s="63"/>
      <c r="BAA121" s="63"/>
      <c r="BAB121" s="63"/>
      <c r="BAC121" s="63"/>
      <c r="BAD121" s="63"/>
      <c r="BAE121" s="63"/>
      <c r="BAF121" s="63"/>
      <c r="BAG121" s="63"/>
      <c r="BAH121" s="63"/>
      <c r="BAI121" s="63"/>
      <c r="BAJ121" s="63"/>
      <c r="BAK121" s="63"/>
      <c r="BAL121" s="63"/>
      <c r="BAM121" s="63"/>
      <c r="BAN121" s="63"/>
      <c r="BAO121" s="63"/>
      <c r="BAP121" s="63"/>
      <c r="BAQ121" s="63"/>
      <c r="BAR121" s="63"/>
      <c r="BAS121" s="63"/>
      <c r="BAT121" s="63"/>
      <c r="BAU121" s="63"/>
      <c r="BAV121" s="63"/>
      <c r="BAW121" s="63"/>
      <c r="BAX121" s="63"/>
      <c r="BAY121" s="63"/>
      <c r="BAZ121" s="63"/>
      <c r="BBA121" s="63"/>
      <c r="BBB121" s="63"/>
      <c r="BBC121" s="63"/>
      <c r="BBD121" s="63"/>
      <c r="BBE121" s="63"/>
      <c r="BBF121" s="63"/>
      <c r="BBG121" s="63"/>
      <c r="BBH121" s="63"/>
      <c r="BBI121" s="63"/>
      <c r="BBJ121" s="63"/>
      <c r="BBK121" s="63"/>
      <c r="BBL121" s="63"/>
      <c r="BBM121" s="63"/>
      <c r="BBN121" s="63"/>
      <c r="BBO121" s="63"/>
      <c r="BBP121" s="63"/>
      <c r="BBQ121" s="63"/>
      <c r="BBR121" s="63"/>
      <c r="BBS121" s="63"/>
      <c r="BBT121" s="63"/>
      <c r="BBU121" s="63"/>
      <c r="BBV121" s="63"/>
      <c r="BBW121" s="63"/>
      <c r="BBX121" s="63"/>
      <c r="BBY121" s="63"/>
      <c r="BBZ121" s="63"/>
      <c r="BCA121" s="63"/>
      <c r="BCB121" s="63"/>
      <c r="BCC121" s="63"/>
      <c r="BCD121" s="63"/>
      <c r="BCE121" s="63"/>
      <c r="BCF121" s="63"/>
      <c r="BCG121" s="63"/>
      <c r="BCH121" s="63"/>
      <c r="BCI121" s="63"/>
      <c r="BCJ121" s="63"/>
      <c r="BCK121" s="63"/>
      <c r="BCL121" s="63"/>
      <c r="BCM121" s="63"/>
      <c r="BCN121" s="63"/>
      <c r="BCO121" s="63"/>
      <c r="BCP121" s="63"/>
      <c r="BCQ121" s="63"/>
      <c r="BCR121" s="63"/>
      <c r="BCS121" s="63"/>
      <c r="BCT121" s="63"/>
      <c r="BCU121" s="63"/>
      <c r="BCV121" s="63"/>
      <c r="BCW121" s="63"/>
      <c r="BCX121" s="63"/>
      <c r="BCY121" s="63"/>
      <c r="BCZ121" s="63"/>
      <c r="BDA121" s="63"/>
      <c r="BDB121" s="63"/>
      <c r="BDC121" s="63"/>
      <c r="BDD121" s="63"/>
      <c r="BDE121" s="63"/>
      <c r="BDF121" s="63"/>
      <c r="BDG121" s="63"/>
      <c r="BDH121" s="63"/>
      <c r="BDI121" s="63"/>
      <c r="BDJ121" s="63"/>
      <c r="BDK121" s="63"/>
      <c r="BDL121" s="63"/>
      <c r="BDM121" s="63"/>
      <c r="BDN121" s="63"/>
      <c r="BDO121" s="63"/>
      <c r="BDP121" s="63"/>
      <c r="BDQ121" s="63"/>
      <c r="BDR121" s="63"/>
      <c r="BDS121" s="63"/>
      <c r="BDT121" s="63"/>
      <c r="BDU121" s="63"/>
      <c r="BDV121" s="63"/>
      <c r="BDW121" s="63"/>
      <c r="BDX121" s="63"/>
      <c r="BDY121" s="63"/>
      <c r="BDZ121" s="63"/>
      <c r="BEA121" s="63"/>
      <c r="BEB121" s="63"/>
      <c r="BEC121" s="63"/>
      <c r="BED121" s="63"/>
      <c r="BEE121" s="63"/>
      <c r="BEF121" s="63"/>
      <c r="BEG121" s="63"/>
      <c r="BEH121" s="63"/>
      <c r="BEI121" s="63"/>
      <c r="BEJ121" s="63"/>
      <c r="BEK121" s="63"/>
      <c r="BEL121" s="63"/>
      <c r="BEM121" s="63"/>
      <c r="BEN121" s="63"/>
      <c r="BEO121" s="63"/>
      <c r="BEP121" s="63"/>
      <c r="BEQ121" s="63"/>
      <c r="BER121" s="63"/>
      <c r="BES121" s="63"/>
      <c r="BET121" s="63"/>
      <c r="BEU121" s="63"/>
      <c r="BEV121" s="63"/>
      <c r="BEW121" s="63"/>
      <c r="BEX121" s="63"/>
      <c r="BEY121" s="63"/>
      <c r="BEZ121" s="63"/>
      <c r="BFA121" s="63"/>
      <c r="BFB121" s="63"/>
      <c r="BFC121" s="63"/>
      <c r="BFD121" s="63"/>
      <c r="BFE121" s="63"/>
      <c r="BFF121" s="63"/>
      <c r="BFG121" s="63"/>
      <c r="BFH121" s="63"/>
      <c r="BFI121" s="63"/>
      <c r="BFJ121" s="63"/>
      <c r="BFK121" s="63"/>
      <c r="BFL121" s="63"/>
      <c r="BFM121" s="63"/>
      <c r="BFN121" s="63"/>
      <c r="BFO121" s="63"/>
      <c r="BFP121" s="63"/>
      <c r="BFQ121" s="63"/>
      <c r="BFR121" s="63"/>
      <c r="BFS121" s="63"/>
      <c r="BFT121" s="63"/>
      <c r="BFU121" s="63"/>
      <c r="BFV121" s="63"/>
      <c r="BFW121" s="63"/>
      <c r="BFX121" s="63"/>
      <c r="BFY121" s="63"/>
      <c r="BFZ121" s="63"/>
      <c r="BGA121" s="63"/>
      <c r="BGB121" s="63"/>
      <c r="BGC121" s="63"/>
      <c r="BGD121" s="63"/>
      <c r="BGE121" s="63"/>
      <c r="BGF121" s="63"/>
      <c r="BGG121" s="63"/>
      <c r="BGH121" s="63"/>
      <c r="BGI121" s="63"/>
      <c r="BGJ121" s="63"/>
      <c r="BGK121" s="63"/>
      <c r="BGL121" s="63"/>
      <c r="BGM121" s="63"/>
      <c r="BGN121" s="63"/>
      <c r="BGO121" s="63"/>
      <c r="BGP121" s="63"/>
      <c r="BGQ121" s="63"/>
      <c r="BGR121" s="63"/>
      <c r="BGS121" s="63"/>
      <c r="BGT121" s="63"/>
      <c r="BGU121" s="63"/>
      <c r="BGV121" s="63"/>
      <c r="BGW121" s="63"/>
      <c r="BGX121" s="63"/>
      <c r="BGY121" s="63"/>
      <c r="BGZ121" s="63"/>
      <c r="BHA121" s="63"/>
      <c r="BHB121" s="63"/>
      <c r="BHC121" s="63"/>
      <c r="BHD121" s="63"/>
      <c r="BHE121" s="63"/>
      <c r="BHF121" s="63"/>
      <c r="BHG121" s="63"/>
      <c r="BHH121" s="63"/>
      <c r="BHI121" s="63"/>
      <c r="BHJ121" s="63"/>
      <c r="BHK121" s="63"/>
      <c r="BHL121" s="63"/>
      <c r="BHM121" s="63"/>
      <c r="BHN121" s="63"/>
      <c r="BHO121" s="63"/>
      <c r="BHP121" s="63"/>
      <c r="BHQ121" s="63"/>
      <c r="BHR121" s="63"/>
      <c r="BHS121" s="63"/>
      <c r="BHT121" s="63"/>
      <c r="BHU121" s="63"/>
      <c r="BHV121" s="63"/>
      <c r="BHW121" s="63"/>
      <c r="BHX121" s="63"/>
      <c r="BHY121" s="63"/>
      <c r="BHZ121" s="63"/>
      <c r="BIA121" s="63"/>
      <c r="BIB121" s="63"/>
      <c r="BIC121" s="63"/>
      <c r="BID121" s="63"/>
      <c r="BIE121" s="63"/>
      <c r="BIF121" s="63"/>
      <c r="BIG121" s="63"/>
      <c r="BIH121" s="63"/>
      <c r="BII121" s="63"/>
      <c r="BIJ121" s="63"/>
      <c r="BIK121" s="63"/>
      <c r="BIL121" s="63"/>
      <c r="BIM121" s="63"/>
      <c r="BIN121" s="63"/>
      <c r="BIO121" s="63"/>
      <c r="BIP121" s="63"/>
      <c r="BIQ121" s="63"/>
      <c r="BIR121" s="63"/>
      <c r="BIS121" s="63"/>
      <c r="BIT121" s="63"/>
      <c r="BIU121" s="63"/>
      <c r="BIV121" s="63"/>
      <c r="BIW121" s="63"/>
      <c r="BIX121" s="63"/>
      <c r="BIY121" s="63"/>
      <c r="BIZ121" s="63"/>
      <c r="BJA121" s="63"/>
      <c r="BJB121" s="63"/>
      <c r="BJC121" s="63"/>
      <c r="BJD121" s="63"/>
      <c r="BJE121" s="63"/>
      <c r="BJF121" s="63"/>
      <c r="BJG121" s="63"/>
      <c r="BJH121" s="63"/>
      <c r="BJI121" s="63"/>
      <c r="BJJ121" s="63"/>
      <c r="BJK121" s="63"/>
      <c r="BJL121" s="63"/>
      <c r="BJM121" s="63"/>
      <c r="BJN121" s="63"/>
      <c r="BJO121" s="63"/>
      <c r="BJP121" s="63"/>
      <c r="BJQ121" s="63"/>
      <c r="BJR121" s="63"/>
      <c r="BJS121" s="63"/>
      <c r="BJT121" s="63"/>
      <c r="BJU121" s="63"/>
      <c r="BJV121" s="63"/>
      <c r="BJW121" s="63"/>
      <c r="BJX121" s="63"/>
      <c r="BJY121" s="63"/>
      <c r="BJZ121" s="63"/>
      <c r="BKA121" s="63"/>
      <c r="BKB121" s="63"/>
      <c r="BKC121" s="63"/>
      <c r="BKD121" s="63"/>
      <c r="BKE121" s="63"/>
      <c r="BKF121" s="63"/>
      <c r="BKG121" s="63"/>
      <c r="BKH121" s="63"/>
      <c r="BKI121" s="63"/>
      <c r="BKJ121" s="63"/>
      <c r="BKK121" s="63"/>
      <c r="BKL121" s="63"/>
      <c r="BKM121" s="63"/>
      <c r="BKN121" s="63"/>
      <c r="BKO121" s="63"/>
      <c r="BKP121" s="63"/>
      <c r="BKQ121" s="63"/>
      <c r="BKR121" s="63"/>
      <c r="BKS121" s="63"/>
      <c r="BKT121" s="63"/>
      <c r="BKU121" s="63"/>
      <c r="BKV121" s="63"/>
      <c r="BKW121" s="63"/>
      <c r="BKX121" s="63"/>
      <c r="BKY121" s="63"/>
      <c r="BKZ121" s="63"/>
      <c r="BLA121" s="63"/>
      <c r="BLB121" s="63"/>
      <c r="BLC121" s="63"/>
      <c r="BLD121" s="63"/>
      <c r="BLE121" s="63"/>
      <c r="BLF121" s="63"/>
      <c r="BLG121" s="63"/>
      <c r="BLH121" s="63"/>
      <c r="BLI121" s="63"/>
      <c r="BLJ121" s="63"/>
      <c r="BLK121" s="63"/>
      <c r="BLL121" s="63"/>
      <c r="BLM121" s="63"/>
      <c r="BLN121" s="63"/>
      <c r="BLO121" s="63"/>
      <c r="BLP121" s="63"/>
      <c r="BLQ121" s="63"/>
      <c r="BLR121" s="63"/>
      <c r="BLS121" s="63"/>
      <c r="BLT121" s="63"/>
      <c r="BLU121" s="63"/>
      <c r="BLV121" s="63"/>
      <c r="BLW121" s="63"/>
      <c r="BLX121" s="63"/>
      <c r="BLY121" s="63"/>
      <c r="BLZ121" s="63"/>
      <c r="BMA121" s="63"/>
      <c r="BMB121" s="63"/>
      <c r="BMC121" s="63"/>
      <c r="BMD121" s="63"/>
      <c r="BME121" s="63"/>
      <c r="BMF121" s="63"/>
      <c r="BMG121" s="63"/>
      <c r="BMH121" s="63"/>
      <c r="BMI121" s="63"/>
      <c r="BMJ121" s="63"/>
      <c r="BMK121" s="63"/>
      <c r="BML121" s="63"/>
      <c r="BMM121" s="63"/>
      <c r="BMN121" s="63"/>
      <c r="BMO121" s="63"/>
      <c r="BMP121" s="63"/>
      <c r="BMQ121" s="63"/>
      <c r="BMR121" s="63"/>
      <c r="BMS121" s="63"/>
      <c r="BMT121" s="63"/>
      <c r="BMU121" s="63"/>
      <c r="BMV121" s="63"/>
      <c r="BMW121" s="63"/>
      <c r="BMX121" s="63"/>
      <c r="BMY121" s="63"/>
      <c r="BMZ121" s="63"/>
      <c r="BNA121" s="63"/>
      <c r="BNB121" s="63"/>
      <c r="BNC121" s="63"/>
      <c r="BND121" s="63"/>
      <c r="BNE121" s="63"/>
      <c r="BNF121" s="63"/>
      <c r="BNG121" s="63"/>
      <c r="BNH121" s="63"/>
      <c r="BNI121" s="63"/>
      <c r="BNJ121" s="63"/>
      <c r="BNK121" s="63"/>
      <c r="BNL121" s="63"/>
      <c r="BNM121" s="63"/>
      <c r="BNN121" s="63"/>
      <c r="BNO121" s="63"/>
      <c r="BNP121" s="63"/>
      <c r="BNQ121" s="63"/>
      <c r="BNR121" s="63"/>
      <c r="BNS121" s="63"/>
      <c r="BNT121" s="63"/>
      <c r="BNU121" s="63"/>
      <c r="BNV121" s="63"/>
      <c r="BNW121" s="63"/>
      <c r="BNX121" s="63"/>
      <c r="BNY121" s="63"/>
      <c r="BNZ121" s="63"/>
      <c r="BOA121" s="63"/>
      <c r="BOB121" s="63"/>
      <c r="BOC121" s="63"/>
      <c r="BOD121" s="63"/>
      <c r="BOE121" s="63"/>
      <c r="BOF121" s="63"/>
      <c r="BOG121" s="63"/>
      <c r="BOH121" s="63"/>
      <c r="BOI121" s="63"/>
      <c r="BOJ121" s="63"/>
      <c r="BOK121" s="63"/>
      <c r="BOL121" s="63"/>
      <c r="BOM121" s="63"/>
      <c r="BON121" s="63"/>
      <c r="BOO121" s="63"/>
      <c r="BOP121" s="63"/>
      <c r="BOQ121" s="63"/>
      <c r="BOR121" s="63"/>
      <c r="BOS121" s="63"/>
      <c r="BOT121" s="63"/>
      <c r="BOU121" s="63"/>
      <c r="BOV121" s="63"/>
      <c r="BOW121" s="63"/>
      <c r="BOX121" s="63"/>
      <c r="BOY121" s="63"/>
      <c r="BOZ121" s="63"/>
      <c r="BPA121" s="63"/>
      <c r="BPB121" s="63"/>
      <c r="BPC121" s="63"/>
      <c r="BPD121" s="63"/>
      <c r="BPE121" s="63"/>
      <c r="BPF121" s="63"/>
      <c r="BPG121" s="63"/>
      <c r="BPH121" s="63"/>
      <c r="BPI121" s="63"/>
      <c r="BPJ121" s="63"/>
      <c r="BPK121" s="63"/>
      <c r="BPL121" s="63"/>
      <c r="BPM121" s="63"/>
      <c r="BPN121" s="63"/>
      <c r="BPO121" s="63"/>
      <c r="BPP121" s="63"/>
      <c r="BPQ121" s="63"/>
      <c r="BPR121" s="63"/>
      <c r="BPS121" s="63"/>
      <c r="BPT121" s="63"/>
      <c r="BPU121" s="63"/>
      <c r="BPV121" s="63"/>
      <c r="BPW121" s="63"/>
      <c r="BPX121" s="63"/>
      <c r="BPY121" s="63"/>
      <c r="BPZ121" s="63"/>
      <c r="BQA121" s="63"/>
      <c r="BQB121" s="63"/>
      <c r="BQC121" s="63"/>
      <c r="BQD121" s="63"/>
      <c r="BQE121" s="63"/>
      <c r="BQF121" s="63"/>
      <c r="BQG121" s="63"/>
      <c r="BQH121" s="63"/>
      <c r="BQI121" s="63"/>
      <c r="BQJ121" s="63"/>
      <c r="BQK121" s="63"/>
      <c r="BQL121" s="63"/>
      <c r="BQM121" s="63"/>
      <c r="BQN121" s="63"/>
      <c r="BQO121" s="63"/>
      <c r="BQP121" s="63"/>
      <c r="BQQ121" s="63"/>
      <c r="BQR121" s="63"/>
      <c r="BQS121" s="63"/>
      <c r="BQT121" s="63"/>
      <c r="BQU121" s="63"/>
      <c r="BQV121" s="63"/>
      <c r="BQW121" s="63"/>
      <c r="BQX121" s="63"/>
      <c r="BQY121" s="63"/>
      <c r="BQZ121" s="63"/>
      <c r="BRA121" s="63"/>
      <c r="BRB121" s="63"/>
      <c r="BRC121" s="63"/>
      <c r="BRD121" s="63"/>
      <c r="BRE121" s="63"/>
      <c r="BRF121" s="63"/>
      <c r="BRG121" s="63"/>
      <c r="BRH121" s="63"/>
      <c r="BRI121" s="63"/>
      <c r="BRJ121" s="63"/>
      <c r="BRK121" s="63"/>
      <c r="BRL121" s="63"/>
      <c r="BRM121" s="63"/>
      <c r="BRN121" s="63"/>
      <c r="BRO121" s="63"/>
      <c r="BRP121" s="63"/>
      <c r="BRQ121" s="63"/>
      <c r="BRR121" s="63"/>
      <c r="BRS121" s="63"/>
      <c r="BRT121" s="63"/>
      <c r="BRU121" s="63"/>
      <c r="BRV121" s="63"/>
      <c r="BRW121" s="63"/>
      <c r="BRX121" s="63"/>
      <c r="BRY121" s="63"/>
      <c r="BRZ121" s="63"/>
      <c r="BSA121" s="63"/>
      <c r="BSB121" s="63"/>
      <c r="BSC121" s="63"/>
      <c r="BSD121" s="63"/>
      <c r="BSE121" s="63"/>
      <c r="BSF121" s="63"/>
      <c r="BSG121" s="63"/>
      <c r="BSH121" s="63"/>
      <c r="BSI121" s="63"/>
      <c r="BSJ121" s="63"/>
      <c r="BSK121" s="63"/>
      <c r="BSL121" s="63"/>
      <c r="BSM121" s="63"/>
      <c r="BSN121" s="63"/>
      <c r="BSO121" s="63"/>
      <c r="BSP121" s="63"/>
      <c r="BSQ121" s="63"/>
      <c r="BSR121" s="63"/>
      <c r="BSS121" s="63"/>
      <c r="BST121" s="63"/>
      <c r="BSU121" s="63"/>
      <c r="BSV121" s="63"/>
      <c r="BSW121" s="63"/>
      <c r="BSX121" s="63"/>
      <c r="BSY121" s="63"/>
      <c r="BSZ121" s="63"/>
      <c r="BTA121" s="63"/>
      <c r="BTB121" s="63"/>
      <c r="BTC121" s="63"/>
      <c r="BTD121" s="63"/>
      <c r="BTE121" s="63"/>
      <c r="BTF121" s="63"/>
      <c r="BTG121" s="63"/>
      <c r="BTH121" s="63"/>
      <c r="BTI121" s="63"/>
      <c r="BTJ121" s="63"/>
      <c r="BTK121" s="63"/>
      <c r="BTL121" s="63"/>
      <c r="BTM121" s="63"/>
      <c r="BTN121" s="63"/>
      <c r="BTO121" s="63"/>
      <c r="BTP121" s="63"/>
      <c r="BTQ121" s="63"/>
      <c r="BTR121" s="63"/>
      <c r="BTS121" s="63"/>
      <c r="BTT121" s="63"/>
      <c r="BTU121" s="63"/>
      <c r="BTV121" s="63"/>
      <c r="BTW121" s="63"/>
      <c r="BTX121" s="63"/>
      <c r="BTY121" s="63"/>
      <c r="BTZ121" s="63"/>
      <c r="BUA121" s="63"/>
      <c r="BUB121" s="63"/>
      <c r="BUC121" s="63"/>
      <c r="BUD121" s="63"/>
      <c r="BUE121" s="63"/>
      <c r="BUF121" s="63"/>
      <c r="BUG121" s="63"/>
      <c r="BUH121" s="63"/>
      <c r="BUI121" s="63"/>
      <c r="BUJ121" s="63"/>
      <c r="BUK121" s="63"/>
      <c r="BUL121" s="63"/>
      <c r="BUM121" s="63"/>
      <c r="BUN121" s="63"/>
      <c r="BUO121" s="63"/>
      <c r="BUP121" s="63"/>
      <c r="BUQ121" s="63"/>
      <c r="BUR121" s="63"/>
      <c r="BUS121" s="63"/>
      <c r="BUT121" s="63"/>
      <c r="BUU121" s="63"/>
      <c r="BUV121" s="63"/>
      <c r="BUW121" s="63"/>
      <c r="BUX121" s="63"/>
      <c r="BUY121" s="63"/>
      <c r="BUZ121" s="63"/>
      <c r="BVA121" s="63"/>
      <c r="BVB121" s="63"/>
      <c r="BVC121" s="63"/>
      <c r="BVD121" s="63"/>
      <c r="BVE121" s="63"/>
      <c r="BVF121" s="63"/>
      <c r="BVG121" s="63"/>
      <c r="BVH121" s="63"/>
      <c r="BVI121" s="63"/>
      <c r="BVJ121" s="63"/>
      <c r="BVK121" s="63"/>
      <c r="BVL121" s="63"/>
      <c r="BVM121" s="63"/>
      <c r="BVN121" s="63"/>
      <c r="BVO121" s="63"/>
      <c r="BVP121" s="63"/>
      <c r="BVQ121" s="63"/>
      <c r="BVR121" s="63"/>
      <c r="BVS121" s="63"/>
      <c r="BVT121" s="63"/>
      <c r="BVU121" s="63"/>
      <c r="BVV121" s="63"/>
      <c r="BVW121" s="63"/>
      <c r="BVX121" s="63"/>
      <c r="BVY121" s="63"/>
      <c r="BVZ121" s="63"/>
      <c r="BWA121" s="63"/>
      <c r="BWB121" s="63"/>
      <c r="BWC121" s="63"/>
      <c r="BWD121" s="63"/>
      <c r="BWE121" s="63"/>
      <c r="BWF121" s="63"/>
      <c r="BWG121" s="63"/>
      <c r="BWH121" s="63"/>
      <c r="BWI121" s="63"/>
      <c r="BWJ121" s="63"/>
      <c r="BWK121" s="63"/>
      <c r="BWL121" s="63"/>
      <c r="BWM121" s="63"/>
      <c r="BWN121" s="63"/>
      <c r="BWO121" s="63"/>
      <c r="BWP121" s="63"/>
      <c r="BWQ121" s="63"/>
      <c r="BWR121" s="63"/>
      <c r="BWS121" s="63"/>
      <c r="BWT121" s="63"/>
      <c r="BWU121" s="63"/>
      <c r="BWV121" s="63"/>
      <c r="BWW121" s="63"/>
      <c r="BWX121" s="63"/>
      <c r="BWY121" s="63"/>
      <c r="BWZ121" s="63"/>
      <c r="BXA121" s="63"/>
      <c r="BXB121" s="63"/>
      <c r="BXC121" s="63"/>
      <c r="BXD121" s="63"/>
      <c r="BXE121" s="63"/>
      <c r="BXF121" s="63"/>
      <c r="BXG121" s="63"/>
      <c r="BXH121" s="63"/>
      <c r="BXI121" s="63"/>
      <c r="BXJ121" s="63"/>
      <c r="BXK121" s="63"/>
      <c r="BXL121" s="63"/>
      <c r="BXM121" s="63"/>
      <c r="BXN121" s="63"/>
      <c r="BXO121" s="63"/>
      <c r="BXP121" s="63"/>
      <c r="BXQ121" s="63"/>
      <c r="BXR121" s="63"/>
      <c r="BXS121" s="63"/>
      <c r="BXT121" s="63"/>
      <c r="BXU121" s="63"/>
      <c r="BXV121" s="63"/>
      <c r="BXW121" s="63"/>
      <c r="BXX121" s="63"/>
      <c r="BXY121" s="63"/>
      <c r="BXZ121" s="63"/>
      <c r="BYA121" s="63"/>
      <c r="BYB121" s="63"/>
      <c r="BYC121" s="63"/>
      <c r="BYD121" s="63"/>
      <c r="BYE121" s="63"/>
      <c r="BYF121" s="63"/>
      <c r="BYG121" s="63"/>
      <c r="BYH121" s="63"/>
      <c r="BYI121" s="63"/>
      <c r="BYJ121" s="63"/>
      <c r="BYK121" s="63"/>
      <c r="BYL121" s="63"/>
      <c r="BYM121" s="63"/>
      <c r="BYN121" s="63"/>
      <c r="BYO121" s="63"/>
      <c r="BYP121" s="63"/>
      <c r="BYQ121" s="63"/>
      <c r="BYR121" s="63"/>
      <c r="BYS121" s="63"/>
      <c r="BYT121" s="63"/>
      <c r="BYU121" s="63"/>
      <c r="BYV121" s="63"/>
      <c r="BYW121" s="63"/>
      <c r="BYX121" s="63"/>
      <c r="BYY121" s="63"/>
      <c r="BYZ121" s="63"/>
      <c r="BZA121" s="63"/>
      <c r="BZB121" s="63"/>
      <c r="BZC121" s="63"/>
      <c r="BZD121" s="63"/>
      <c r="BZE121" s="63"/>
      <c r="BZF121" s="63"/>
      <c r="BZG121" s="63"/>
      <c r="BZH121" s="63"/>
      <c r="BZI121" s="63"/>
      <c r="BZJ121" s="63"/>
      <c r="BZK121" s="63"/>
      <c r="BZL121" s="63"/>
      <c r="BZM121" s="63"/>
      <c r="BZN121" s="63"/>
      <c r="BZO121" s="63"/>
      <c r="BZP121" s="63"/>
      <c r="BZQ121" s="63"/>
      <c r="BZR121" s="63"/>
      <c r="BZS121" s="63"/>
      <c r="BZT121" s="63"/>
      <c r="BZU121" s="63"/>
      <c r="BZV121" s="63"/>
      <c r="BZW121" s="63"/>
      <c r="BZX121" s="63"/>
      <c r="BZY121" s="63"/>
      <c r="BZZ121" s="63"/>
      <c r="CAA121" s="63"/>
      <c r="CAB121" s="63"/>
      <c r="CAC121" s="63"/>
      <c r="CAD121" s="63"/>
      <c r="CAE121" s="63"/>
      <c r="CAF121" s="63"/>
      <c r="CAG121" s="63"/>
      <c r="CAH121" s="63"/>
      <c r="CAI121" s="63"/>
      <c r="CAJ121" s="63"/>
      <c r="CAK121" s="63"/>
      <c r="CAL121" s="63"/>
      <c r="CAM121" s="63"/>
      <c r="CAN121" s="63"/>
      <c r="CAO121" s="63"/>
      <c r="CAP121" s="63"/>
      <c r="CAQ121" s="63"/>
      <c r="CAR121" s="63"/>
      <c r="CAS121" s="63"/>
      <c r="CAT121" s="63"/>
      <c r="CAU121" s="63"/>
      <c r="CAV121" s="63"/>
      <c r="CAW121" s="63"/>
      <c r="CAX121" s="63"/>
      <c r="CAY121" s="63"/>
      <c r="CAZ121" s="63"/>
      <c r="CBA121" s="63"/>
      <c r="CBB121" s="63"/>
      <c r="CBC121" s="63"/>
      <c r="CBD121" s="63"/>
      <c r="CBE121" s="63"/>
      <c r="CBF121" s="63"/>
      <c r="CBG121" s="63"/>
      <c r="CBH121" s="63"/>
      <c r="CBI121" s="63"/>
      <c r="CBJ121" s="63"/>
      <c r="CBK121" s="63"/>
      <c r="CBL121" s="63"/>
      <c r="CBM121" s="63"/>
      <c r="CBN121" s="63"/>
      <c r="CBO121" s="63"/>
      <c r="CBP121" s="63"/>
      <c r="CBQ121" s="63"/>
      <c r="CBR121" s="63"/>
      <c r="CBS121" s="63"/>
      <c r="CBT121" s="63"/>
      <c r="CBU121" s="63"/>
      <c r="CBV121" s="63"/>
      <c r="CBW121" s="63"/>
      <c r="CBX121" s="63"/>
      <c r="CBY121" s="63"/>
      <c r="CBZ121" s="63"/>
      <c r="CCA121" s="63"/>
      <c r="CCB121" s="63"/>
      <c r="CCC121" s="63"/>
      <c r="CCD121" s="63"/>
      <c r="CCE121" s="63"/>
      <c r="CCF121" s="63"/>
      <c r="CCG121" s="63"/>
      <c r="CCH121" s="63"/>
      <c r="CCI121" s="63"/>
      <c r="CCJ121" s="63"/>
      <c r="CCK121" s="63"/>
      <c r="CCL121" s="63"/>
      <c r="CCM121" s="63"/>
      <c r="CCN121" s="63"/>
      <c r="CCO121" s="63"/>
      <c r="CCP121" s="63"/>
      <c r="CCQ121" s="63"/>
      <c r="CCR121" s="63"/>
      <c r="CCS121" s="63"/>
      <c r="CCT121" s="63"/>
      <c r="CCU121" s="63"/>
      <c r="CCV121" s="63"/>
      <c r="CCW121" s="63"/>
      <c r="CCX121" s="63"/>
      <c r="CCY121" s="63"/>
      <c r="CCZ121" s="63"/>
      <c r="CDA121" s="63"/>
      <c r="CDB121" s="63"/>
      <c r="CDC121" s="63"/>
      <c r="CDD121" s="63"/>
      <c r="CDE121" s="63"/>
      <c r="CDF121" s="63"/>
      <c r="CDG121" s="63"/>
      <c r="CDH121" s="63"/>
      <c r="CDI121" s="63"/>
      <c r="CDJ121" s="63"/>
      <c r="CDK121" s="63"/>
      <c r="CDL121" s="63"/>
      <c r="CDM121" s="63"/>
      <c r="CDN121" s="63"/>
      <c r="CDO121" s="63"/>
      <c r="CDP121" s="63"/>
      <c r="CDQ121" s="63"/>
      <c r="CDR121" s="63"/>
      <c r="CDS121" s="63"/>
      <c r="CDT121" s="63"/>
      <c r="CDU121" s="63"/>
      <c r="CDV121" s="63"/>
      <c r="CDW121" s="63"/>
      <c r="CDX121" s="63"/>
      <c r="CDY121" s="63"/>
      <c r="CDZ121" s="63"/>
      <c r="CEA121" s="63"/>
      <c r="CEB121" s="63"/>
      <c r="CEC121" s="63"/>
      <c r="CED121" s="63"/>
      <c r="CEE121" s="63"/>
      <c r="CEF121" s="63"/>
      <c r="CEG121" s="63"/>
      <c r="CEH121" s="63"/>
      <c r="CEI121" s="63"/>
      <c r="CEJ121" s="63"/>
      <c r="CEK121" s="63"/>
      <c r="CEL121" s="63"/>
      <c r="CEM121" s="63"/>
      <c r="CEN121" s="63"/>
      <c r="CEO121" s="63"/>
      <c r="CEP121" s="63"/>
      <c r="CEQ121" s="63"/>
      <c r="CER121" s="63"/>
      <c r="CES121" s="63"/>
      <c r="CET121" s="63"/>
      <c r="CEU121" s="63"/>
      <c r="CEV121" s="63"/>
      <c r="CEW121" s="63"/>
      <c r="CEX121" s="63"/>
      <c r="CEY121" s="63"/>
      <c r="CEZ121" s="63"/>
      <c r="CFA121" s="63"/>
      <c r="CFB121" s="63"/>
      <c r="CFC121" s="63"/>
      <c r="CFD121" s="63"/>
      <c r="CFE121" s="63"/>
      <c r="CFF121" s="63"/>
      <c r="CFG121" s="63"/>
      <c r="CFH121" s="63"/>
      <c r="CFI121" s="63"/>
      <c r="CFJ121" s="63"/>
      <c r="CFK121" s="63"/>
      <c r="CFL121" s="63"/>
      <c r="CFM121" s="63"/>
      <c r="CFN121" s="63"/>
      <c r="CFO121" s="63"/>
      <c r="CFP121" s="63"/>
      <c r="CFQ121" s="63"/>
      <c r="CFR121" s="63"/>
      <c r="CFS121" s="63"/>
      <c r="CFT121" s="63"/>
      <c r="CFU121" s="63"/>
      <c r="CFV121" s="63"/>
      <c r="CFW121" s="63"/>
      <c r="CFX121" s="63"/>
      <c r="CFY121" s="63"/>
      <c r="CFZ121" s="63"/>
      <c r="CGA121" s="63"/>
      <c r="CGB121" s="63"/>
      <c r="CGC121" s="63"/>
      <c r="CGD121" s="63"/>
      <c r="CGE121" s="63"/>
      <c r="CGF121" s="63"/>
      <c r="CGG121" s="63"/>
      <c r="CGH121" s="63"/>
      <c r="CGI121" s="63"/>
      <c r="CGJ121" s="63"/>
      <c r="CGK121" s="63"/>
      <c r="CGL121" s="63"/>
      <c r="CGM121" s="63"/>
      <c r="CGN121" s="63"/>
      <c r="CGO121" s="63"/>
      <c r="CGP121" s="63"/>
      <c r="CGQ121" s="63"/>
      <c r="CGR121" s="63"/>
      <c r="CGS121" s="63"/>
      <c r="CGT121" s="63"/>
      <c r="CGU121" s="63"/>
      <c r="CGV121" s="63"/>
      <c r="CGW121" s="63"/>
      <c r="CGX121" s="63"/>
      <c r="CGY121" s="63"/>
      <c r="CGZ121" s="63"/>
      <c r="CHA121" s="63"/>
      <c r="CHB121" s="63"/>
      <c r="CHC121" s="63"/>
      <c r="CHD121" s="63"/>
      <c r="CHE121" s="63"/>
      <c r="CHF121" s="63"/>
      <c r="CHG121" s="63"/>
      <c r="CHH121" s="63"/>
      <c r="CHI121" s="63"/>
      <c r="CHJ121" s="63"/>
      <c r="CHK121" s="63"/>
      <c r="CHL121" s="63"/>
      <c r="CHM121" s="63"/>
      <c r="CHN121" s="63"/>
      <c r="CHO121" s="63"/>
      <c r="CHP121" s="63"/>
      <c r="CHQ121" s="63"/>
      <c r="CHR121" s="63"/>
      <c r="CHS121" s="63"/>
      <c r="CHT121" s="63"/>
      <c r="CHU121" s="63"/>
      <c r="CHV121" s="63"/>
      <c r="CHW121" s="63"/>
      <c r="CHX121" s="63"/>
      <c r="CHY121" s="63"/>
      <c r="CHZ121" s="63"/>
      <c r="CIA121" s="63"/>
      <c r="CIB121" s="63"/>
      <c r="CIC121" s="63"/>
      <c r="CID121" s="63"/>
      <c r="CIE121" s="63"/>
      <c r="CIF121" s="63"/>
      <c r="CIG121" s="63"/>
      <c r="CIH121" s="63"/>
      <c r="CII121" s="63"/>
      <c r="CIJ121" s="63"/>
      <c r="CIK121" s="63"/>
      <c r="CIL121" s="63"/>
      <c r="CIM121" s="63"/>
      <c r="CIN121" s="63"/>
      <c r="CIO121" s="63"/>
      <c r="CIP121" s="63"/>
      <c r="CIQ121" s="63"/>
      <c r="CIR121" s="63"/>
      <c r="CIS121" s="63"/>
      <c r="CIT121" s="63"/>
      <c r="CIU121" s="63"/>
      <c r="CIV121" s="63"/>
      <c r="CIW121" s="63"/>
      <c r="CIX121" s="63"/>
      <c r="CIY121" s="63"/>
      <c r="CIZ121" s="63"/>
      <c r="CJA121" s="63"/>
      <c r="CJB121" s="63"/>
      <c r="CJC121" s="63"/>
      <c r="CJD121" s="63"/>
      <c r="CJE121" s="63"/>
      <c r="CJF121" s="63"/>
      <c r="CJG121" s="63"/>
      <c r="CJH121" s="63"/>
      <c r="CJI121" s="63"/>
      <c r="CJJ121" s="63"/>
      <c r="CJK121" s="63"/>
      <c r="CJL121" s="63"/>
      <c r="CJM121" s="63"/>
      <c r="CJN121" s="63"/>
      <c r="CJO121" s="63"/>
      <c r="CJP121" s="63"/>
      <c r="CJQ121" s="63"/>
      <c r="CJR121" s="63"/>
      <c r="CJS121" s="63"/>
      <c r="CJT121" s="63"/>
      <c r="CJU121" s="63"/>
      <c r="CJV121" s="63"/>
      <c r="CJW121" s="63"/>
      <c r="CJX121" s="63"/>
      <c r="CJY121" s="63"/>
      <c r="CJZ121" s="63"/>
      <c r="CKA121" s="63"/>
      <c r="CKB121" s="63"/>
      <c r="CKC121" s="63"/>
      <c r="CKD121" s="63"/>
      <c r="CKE121" s="63"/>
      <c r="CKF121" s="63"/>
      <c r="CKG121" s="63"/>
      <c r="CKH121" s="63"/>
      <c r="CKI121" s="63"/>
      <c r="CKJ121" s="63"/>
      <c r="CKK121" s="63"/>
      <c r="CKL121" s="63"/>
      <c r="CKM121" s="63"/>
      <c r="CKN121" s="63"/>
      <c r="CKO121" s="63"/>
      <c r="CKP121" s="63"/>
      <c r="CKQ121" s="63"/>
      <c r="CKR121" s="63"/>
      <c r="CKS121" s="63"/>
      <c r="CKT121" s="63"/>
      <c r="CKU121" s="63"/>
      <c r="CKV121" s="63"/>
      <c r="CKW121" s="63"/>
      <c r="CKX121" s="63"/>
      <c r="CKY121" s="63"/>
      <c r="CKZ121" s="63"/>
      <c r="CLA121" s="63"/>
      <c r="CLB121" s="63"/>
      <c r="CLC121" s="63"/>
      <c r="CLD121" s="63"/>
      <c r="CLE121" s="63"/>
      <c r="CLF121" s="63"/>
      <c r="CLG121" s="63"/>
      <c r="CLH121" s="63"/>
      <c r="CLI121" s="63"/>
      <c r="CLJ121" s="63"/>
      <c r="CLK121" s="63"/>
      <c r="CLL121" s="63"/>
      <c r="CLM121" s="63"/>
      <c r="CLN121" s="63"/>
      <c r="CLO121" s="63"/>
      <c r="CLP121" s="63"/>
      <c r="CLQ121" s="63"/>
      <c r="CLR121" s="63"/>
      <c r="CLS121" s="63"/>
      <c r="CLT121" s="63"/>
      <c r="CLU121" s="63"/>
      <c r="CLV121" s="63"/>
      <c r="CLW121" s="63"/>
      <c r="CLX121" s="63"/>
      <c r="CLY121" s="63"/>
      <c r="CLZ121" s="63"/>
      <c r="CMA121" s="63"/>
      <c r="CMB121" s="63"/>
      <c r="CMC121" s="63"/>
      <c r="CMD121" s="63"/>
      <c r="CME121" s="63"/>
      <c r="CMF121" s="63"/>
      <c r="CMG121" s="63"/>
      <c r="CMH121" s="63"/>
      <c r="CMI121" s="63"/>
      <c r="CMJ121" s="63"/>
      <c r="CMK121" s="63"/>
      <c r="CML121" s="63"/>
      <c r="CMM121" s="63"/>
      <c r="CMN121" s="63"/>
      <c r="CMO121" s="63"/>
      <c r="CMP121" s="63"/>
      <c r="CMQ121" s="63"/>
      <c r="CMR121" s="63"/>
      <c r="CMS121" s="63"/>
      <c r="CMT121" s="63"/>
      <c r="CMU121" s="63"/>
      <c r="CMV121" s="63"/>
      <c r="CMW121" s="63"/>
      <c r="CMX121" s="63"/>
      <c r="CMY121" s="63"/>
      <c r="CMZ121" s="63"/>
      <c r="CNA121" s="63"/>
      <c r="CNB121" s="63"/>
      <c r="CNC121" s="63"/>
      <c r="CND121" s="63"/>
      <c r="CNE121" s="63"/>
      <c r="CNF121" s="63"/>
      <c r="CNG121" s="63"/>
      <c r="CNH121" s="63"/>
      <c r="CNI121" s="63"/>
      <c r="CNJ121" s="63"/>
      <c r="CNK121" s="63"/>
      <c r="CNL121" s="63"/>
      <c r="CNM121" s="63"/>
      <c r="CNN121" s="63"/>
      <c r="CNO121" s="63"/>
      <c r="CNP121" s="63"/>
      <c r="CNQ121" s="63"/>
      <c r="CNR121" s="63"/>
      <c r="CNS121" s="63"/>
      <c r="CNT121" s="63"/>
      <c r="CNU121" s="63"/>
      <c r="CNV121" s="63"/>
      <c r="CNW121" s="63"/>
      <c r="CNX121" s="63"/>
      <c r="CNY121" s="63"/>
      <c r="CNZ121" s="63"/>
      <c r="COA121" s="63"/>
      <c r="COB121" s="63"/>
      <c r="COC121" s="63"/>
      <c r="COD121" s="63"/>
      <c r="COE121" s="63"/>
      <c r="COF121" s="63"/>
      <c r="COG121" s="63"/>
      <c r="COH121" s="63"/>
      <c r="COI121" s="63"/>
      <c r="COJ121" s="63"/>
      <c r="COK121" s="63"/>
      <c r="COL121" s="63"/>
      <c r="COM121" s="63"/>
      <c r="CON121" s="63"/>
      <c r="COO121" s="63"/>
      <c r="COP121" s="63"/>
      <c r="COQ121" s="63"/>
      <c r="COR121" s="63"/>
      <c r="COS121" s="63"/>
      <c r="COT121" s="63"/>
      <c r="COU121" s="63"/>
      <c r="COV121" s="63"/>
      <c r="COW121" s="63"/>
      <c r="COX121" s="63"/>
      <c r="COY121" s="63"/>
      <c r="COZ121" s="63"/>
      <c r="CPA121" s="63"/>
      <c r="CPB121" s="63"/>
      <c r="CPC121" s="63"/>
      <c r="CPD121" s="63"/>
      <c r="CPE121" s="63"/>
      <c r="CPF121" s="63"/>
      <c r="CPG121" s="63"/>
      <c r="CPH121" s="63"/>
      <c r="CPI121" s="63"/>
      <c r="CPJ121" s="63"/>
      <c r="CPK121" s="63"/>
      <c r="CPL121" s="63"/>
      <c r="CPM121" s="63"/>
      <c r="CPN121" s="63"/>
      <c r="CPO121" s="63"/>
      <c r="CPP121" s="63"/>
      <c r="CPQ121" s="63"/>
      <c r="CPR121" s="63"/>
      <c r="CPS121" s="63"/>
      <c r="CPT121" s="63"/>
      <c r="CPU121" s="63"/>
      <c r="CPV121" s="63"/>
      <c r="CPW121" s="63"/>
      <c r="CPX121" s="63"/>
      <c r="CPY121" s="63"/>
      <c r="CPZ121" s="63"/>
      <c r="CQA121" s="63"/>
      <c r="CQB121" s="63"/>
      <c r="CQC121" s="63"/>
      <c r="CQD121" s="63"/>
      <c r="CQE121" s="63"/>
      <c r="CQF121" s="63"/>
      <c r="CQG121" s="63"/>
      <c r="CQH121" s="63"/>
      <c r="CQI121" s="63"/>
      <c r="CQJ121" s="63"/>
      <c r="CQK121" s="63"/>
      <c r="CQL121" s="63"/>
      <c r="CQM121" s="63"/>
      <c r="CQN121" s="63"/>
      <c r="CQO121" s="63"/>
      <c r="CQP121" s="63"/>
      <c r="CQQ121" s="63"/>
      <c r="CQR121" s="63"/>
      <c r="CQS121" s="63"/>
      <c r="CQT121" s="63"/>
      <c r="CQU121" s="63"/>
      <c r="CQV121" s="63"/>
      <c r="CQW121" s="63"/>
      <c r="CQX121" s="63"/>
      <c r="CQY121" s="63"/>
      <c r="CQZ121" s="63"/>
      <c r="CRA121" s="63"/>
      <c r="CRB121" s="63"/>
      <c r="CRC121" s="63"/>
      <c r="CRD121" s="63"/>
      <c r="CRE121" s="63"/>
      <c r="CRF121" s="63"/>
      <c r="CRG121" s="63"/>
      <c r="CRH121" s="63"/>
      <c r="CRI121" s="63"/>
      <c r="CRJ121" s="63"/>
      <c r="CRK121" s="63"/>
      <c r="CRL121" s="63"/>
      <c r="CRM121" s="63"/>
      <c r="CRN121" s="63"/>
      <c r="CRO121" s="63"/>
      <c r="CRP121" s="63"/>
      <c r="CRQ121" s="63"/>
      <c r="CRR121" s="63"/>
      <c r="CRS121" s="63"/>
      <c r="CRT121" s="63"/>
      <c r="CRU121" s="63"/>
      <c r="CRV121" s="63"/>
      <c r="CRW121" s="63"/>
      <c r="CRX121" s="63"/>
      <c r="CRY121" s="63"/>
      <c r="CRZ121" s="63"/>
      <c r="CSA121" s="63"/>
      <c r="CSB121" s="63"/>
      <c r="CSC121" s="63"/>
      <c r="CSD121" s="63"/>
      <c r="CSE121" s="63"/>
      <c r="CSF121" s="63"/>
      <c r="CSG121" s="63"/>
      <c r="CSH121" s="63"/>
      <c r="CSI121" s="63"/>
      <c r="CSJ121" s="63"/>
      <c r="CSK121" s="63"/>
      <c r="CSL121" s="63"/>
      <c r="CSM121" s="63"/>
      <c r="CSN121" s="63"/>
      <c r="CSO121" s="63"/>
      <c r="CSP121" s="63"/>
      <c r="CSQ121" s="63"/>
      <c r="CSR121" s="63"/>
      <c r="CSS121" s="63"/>
      <c r="CST121" s="63"/>
      <c r="CSU121" s="63"/>
      <c r="CSV121" s="63"/>
      <c r="CSW121" s="63"/>
      <c r="CSX121" s="63"/>
      <c r="CSY121" s="63"/>
      <c r="CSZ121" s="63"/>
      <c r="CTA121" s="63"/>
      <c r="CTB121" s="63"/>
      <c r="CTC121" s="63"/>
      <c r="CTD121" s="63"/>
      <c r="CTE121" s="63"/>
      <c r="CTF121" s="63"/>
      <c r="CTG121" s="63"/>
      <c r="CTH121" s="63"/>
      <c r="CTI121" s="63"/>
      <c r="CTJ121" s="63"/>
      <c r="CTK121" s="63"/>
      <c r="CTL121" s="63"/>
      <c r="CTM121" s="63"/>
      <c r="CTN121" s="63"/>
      <c r="CTO121" s="63"/>
      <c r="CTP121" s="63"/>
      <c r="CTQ121" s="63"/>
      <c r="CTR121" s="63"/>
      <c r="CTS121" s="63"/>
      <c r="CTT121" s="63"/>
      <c r="CTU121" s="63"/>
      <c r="CTV121" s="63"/>
      <c r="CTW121" s="63"/>
      <c r="CTX121" s="63"/>
      <c r="CTY121" s="63"/>
      <c r="CTZ121" s="63"/>
      <c r="CUA121" s="63"/>
      <c r="CUB121" s="63"/>
      <c r="CUC121" s="63"/>
      <c r="CUD121" s="63"/>
      <c r="CUE121" s="63"/>
      <c r="CUF121" s="63"/>
      <c r="CUG121" s="63"/>
      <c r="CUH121" s="63"/>
      <c r="CUI121" s="63"/>
      <c r="CUJ121" s="63"/>
      <c r="CUK121" s="63"/>
      <c r="CUL121" s="63"/>
      <c r="CUM121" s="63"/>
      <c r="CUN121" s="63"/>
      <c r="CUO121" s="63"/>
      <c r="CUP121" s="63"/>
      <c r="CUQ121" s="63"/>
      <c r="CUR121" s="63"/>
      <c r="CUS121" s="63"/>
      <c r="CUT121" s="63"/>
      <c r="CUU121" s="63"/>
      <c r="CUV121" s="63"/>
      <c r="CUW121" s="63"/>
      <c r="CUX121" s="63"/>
      <c r="CUY121" s="63"/>
      <c r="CUZ121" s="63"/>
      <c r="CVA121" s="63"/>
      <c r="CVB121" s="63"/>
      <c r="CVC121" s="63"/>
      <c r="CVD121" s="63"/>
      <c r="CVE121" s="63"/>
      <c r="CVF121" s="63"/>
      <c r="CVG121" s="63"/>
      <c r="CVH121" s="63"/>
      <c r="CVI121" s="63"/>
      <c r="CVJ121" s="63"/>
      <c r="CVK121" s="63"/>
      <c r="CVL121" s="63"/>
      <c r="CVM121" s="63"/>
      <c r="CVN121" s="63"/>
      <c r="CVO121" s="63"/>
      <c r="CVP121" s="63"/>
      <c r="CVQ121" s="63"/>
      <c r="CVR121" s="63"/>
      <c r="CVS121" s="63"/>
      <c r="CVT121" s="63"/>
      <c r="CVU121" s="63"/>
      <c r="CVV121" s="63"/>
      <c r="CVW121" s="63"/>
      <c r="CVX121" s="63"/>
      <c r="CVY121" s="63"/>
      <c r="CVZ121" s="63"/>
      <c r="CWA121" s="63"/>
      <c r="CWB121" s="63"/>
      <c r="CWC121" s="63"/>
      <c r="CWD121" s="63"/>
      <c r="CWE121" s="63"/>
      <c r="CWF121" s="63"/>
      <c r="CWG121" s="63"/>
      <c r="CWH121" s="63"/>
      <c r="CWI121" s="63"/>
      <c r="CWJ121" s="63"/>
      <c r="CWK121" s="63"/>
      <c r="CWL121" s="63"/>
      <c r="CWM121" s="63"/>
      <c r="CWN121" s="63"/>
      <c r="CWO121" s="63"/>
      <c r="CWP121" s="63"/>
      <c r="CWQ121" s="63"/>
      <c r="CWR121" s="63"/>
      <c r="CWS121" s="63"/>
      <c r="CWT121" s="63"/>
      <c r="CWU121" s="63"/>
      <c r="CWV121" s="63"/>
      <c r="CWW121" s="63"/>
      <c r="CWX121" s="63"/>
      <c r="CWY121" s="63"/>
      <c r="CWZ121" s="63"/>
      <c r="CXA121" s="63"/>
      <c r="CXB121" s="63"/>
      <c r="CXC121" s="63"/>
      <c r="CXD121" s="63"/>
      <c r="CXE121" s="63"/>
      <c r="CXF121" s="63"/>
      <c r="CXG121" s="63"/>
      <c r="CXH121" s="63"/>
      <c r="CXI121" s="63"/>
      <c r="CXJ121" s="63"/>
      <c r="CXK121" s="63"/>
      <c r="CXL121" s="63"/>
      <c r="CXM121" s="63"/>
      <c r="CXN121" s="63"/>
      <c r="CXO121" s="63"/>
      <c r="CXP121" s="63"/>
      <c r="CXQ121" s="63"/>
      <c r="CXR121" s="63"/>
      <c r="CXS121" s="63"/>
      <c r="CXT121" s="63"/>
      <c r="CXU121" s="63"/>
      <c r="CXV121" s="63"/>
      <c r="CXW121" s="63"/>
      <c r="CXX121" s="63"/>
      <c r="CXY121" s="63"/>
      <c r="CXZ121" s="63"/>
      <c r="CYA121" s="63"/>
      <c r="CYB121" s="63"/>
      <c r="CYC121" s="63"/>
      <c r="CYD121" s="63"/>
      <c r="CYE121" s="63"/>
      <c r="CYF121" s="63"/>
      <c r="CYG121" s="63"/>
      <c r="CYH121" s="63"/>
      <c r="CYI121" s="63"/>
      <c r="CYJ121" s="63"/>
      <c r="CYK121" s="63"/>
      <c r="CYL121" s="63"/>
      <c r="CYM121" s="63"/>
      <c r="CYN121" s="63"/>
      <c r="CYO121" s="63"/>
      <c r="CYP121" s="63"/>
      <c r="CYQ121" s="63"/>
      <c r="CYR121" s="63"/>
      <c r="CYS121" s="63"/>
      <c r="CYT121" s="63"/>
      <c r="CYU121" s="63"/>
      <c r="CYV121" s="63"/>
      <c r="CYW121" s="63"/>
      <c r="CYX121" s="63"/>
      <c r="CYY121" s="63"/>
      <c r="CYZ121" s="63"/>
      <c r="CZA121" s="63"/>
      <c r="CZB121" s="63"/>
      <c r="CZC121" s="63"/>
      <c r="CZD121" s="63"/>
      <c r="CZE121" s="63"/>
      <c r="CZF121" s="63"/>
      <c r="CZG121" s="63"/>
      <c r="CZH121" s="63"/>
      <c r="CZI121" s="63"/>
      <c r="CZJ121" s="63"/>
      <c r="CZK121" s="63"/>
      <c r="CZL121" s="63"/>
      <c r="CZM121" s="63"/>
      <c r="CZN121" s="63"/>
      <c r="CZO121" s="63"/>
      <c r="CZP121" s="63"/>
      <c r="CZQ121" s="63"/>
      <c r="CZR121" s="63"/>
      <c r="CZS121" s="63"/>
      <c r="CZT121" s="63"/>
      <c r="CZU121" s="63"/>
      <c r="CZV121" s="63"/>
      <c r="CZW121" s="63"/>
      <c r="CZX121" s="63"/>
      <c r="CZY121" s="63"/>
      <c r="CZZ121" s="63"/>
      <c r="DAA121" s="63"/>
      <c r="DAB121" s="63"/>
      <c r="DAC121" s="63"/>
      <c r="DAD121" s="63"/>
      <c r="DAE121" s="63"/>
      <c r="DAF121" s="63"/>
      <c r="DAG121" s="63"/>
      <c r="DAH121" s="63"/>
      <c r="DAI121" s="63"/>
      <c r="DAJ121" s="63"/>
      <c r="DAK121" s="63"/>
      <c r="DAL121" s="63"/>
      <c r="DAM121" s="63"/>
      <c r="DAN121" s="63"/>
      <c r="DAO121" s="63"/>
      <c r="DAP121" s="63"/>
      <c r="DAQ121" s="63"/>
      <c r="DAR121" s="63"/>
      <c r="DAS121" s="63"/>
      <c r="DAT121" s="63"/>
      <c r="DAU121" s="63"/>
      <c r="DAV121" s="63"/>
      <c r="DAW121" s="63"/>
      <c r="DAX121" s="63"/>
      <c r="DAY121" s="63"/>
      <c r="DAZ121" s="63"/>
      <c r="DBA121" s="63"/>
      <c r="DBB121" s="63"/>
      <c r="DBC121" s="63"/>
      <c r="DBD121" s="63"/>
      <c r="DBE121" s="63"/>
      <c r="DBF121" s="63"/>
      <c r="DBG121" s="63"/>
      <c r="DBH121" s="63"/>
      <c r="DBI121" s="63"/>
      <c r="DBJ121" s="63"/>
      <c r="DBK121" s="63"/>
      <c r="DBL121" s="63"/>
      <c r="DBM121" s="63"/>
      <c r="DBN121" s="63"/>
      <c r="DBO121" s="63"/>
      <c r="DBP121" s="63"/>
      <c r="DBQ121" s="63"/>
      <c r="DBR121" s="63"/>
      <c r="DBS121" s="63"/>
      <c r="DBT121" s="63"/>
      <c r="DBU121" s="63"/>
      <c r="DBV121" s="63"/>
      <c r="DBW121" s="63"/>
      <c r="DBX121" s="63"/>
      <c r="DBY121" s="63"/>
      <c r="DBZ121" s="63"/>
      <c r="DCA121" s="63"/>
      <c r="DCB121" s="63"/>
      <c r="DCC121" s="63"/>
      <c r="DCD121" s="63"/>
      <c r="DCE121" s="63"/>
      <c r="DCF121" s="63"/>
      <c r="DCG121" s="63"/>
      <c r="DCH121" s="63"/>
      <c r="DCI121" s="63"/>
      <c r="DCJ121" s="63"/>
      <c r="DCK121" s="63"/>
      <c r="DCL121" s="63"/>
      <c r="DCM121" s="63"/>
      <c r="DCN121" s="63"/>
      <c r="DCO121" s="63"/>
      <c r="DCP121" s="63"/>
      <c r="DCQ121" s="63"/>
      <c r="DCR121" s="63"/>
      <c r="DCS121" s="63"/>
      <c r="DCT121" s="63"/>
      <c r="DCU121" s="63"/>
      <c r="DCV121" s="63"/>
      <c r="DCW121" s="63"/>
      <c r="DCX121" s="63"/>
      <c r="DCY121" s="63"/>
      <c r="DCZ121" s="63"/>
      <c r="DDA121" s="63"/>
      <c r="DDB121" s="63"/>
      <c r="DDC121" s="63"/>
      <c r="DDD121" s="63"/>
      <c r="DDE121" s="63"/>
      <c r="DDF121" s="63"/>
      <c r="DDG121" s="63"/>
      <c r="DDH121" s="63"/>
      <c r="DDI121" s="63"/>
      <c r="DDJ121" s="63"/>
      <c r="DDK121" s="63"/>
      <c r="DDL121" s="63"/>
      <c r="DDM121" s="63"/>
      <c r="DDN121" s="63"/>
      <c r="DDO121" s="63"/>
      <c r="DDP121" s="63"/>
      <c r="DDQ121" s="63"/>
      <c r="DDR121" s="63"/>
      <c r="DDS121" s="63"/>
      <c r="DDT121" s="63"/>
      <c r="DDU121" s="63"/>
      <c r="DDV121" s="63"/>
      <c r="DDW121" s="63"/>
      <c r="DDX121" s="63"/>
      <c r="DDY121" s="63"/>
      <c r="DDZ121" s="63"/>
      <c r="DEA121" s="63"/>
      <c r="DEB121" s="63"/>
      <c r="DEC121" s="63"/>
      <c r="DED121" s="63"/>
      <c r="DEE121" s="63"/>
      <c r="DEF121" s="63"/>
      <c r="DEG121" s="63"/>
      <c r="DEH121" s="63"/>
      <c r="DEI121" s="63"/>
      <c r="DEJ121" s="63"/>
      <c r="DEK121" s="63"/>
      <c r="DEL121" s="63"/>
      <c r="DEM121" s="63"/>
      <c r="DEN121" s="63"/>
      <c r="DEO121" s="63"/>
      <c r="DEP121" s="63"/>
      <c r="DEQ121" s="63"/>
      <c r="DER121" s="63"/>
      <c r="DES121" s="63"/>
      <c r="DET121" s="63"/>
      <c r="DEU121" s="63"/>
      <c r="DEV121" s="63"/>
      <c r="DEW121" s="63"/>
      <c r="DEX121" s="63"/>
      <c r="DEY121" s="63"/>
      <c r="DEZ121" s="63"/>
      <c r="DFA121" s="63"/>
      <c r="DFB121" s="63"/>
      <c r="DFC121" s="63"/>
      <c r="DFD121" s="63"/>
      <c r="DFE121" s="63"/>
      <c r="DFF121" s="63"/>
      <c r="DFG121" s="63"/>
      <c r="DFH121" s="63"/>
      <c r="DFI121" s="63"/>
      <c r="DFJ121" s="63"/>
      <c r="DFK121" s="63"/>
      <c r="DFL121" s="63"/>
      <c r="DFM121" s="63"/>
      <c r="DFN121" s="63"/>
      <c r="DFO121" s="63"/>
      <c r="DFP121" s="63"/>
      <c r="DFQ121" s="63"/>
      <c r="DFR121" s="63"/>
      <c r="DFS121" s="63"/>
      <c r="DFT121" s="63"/>
      <c r="DFU121" s="63"/>
      <c r="DFV121" s="63"/>
      <c r="DFW121" s="63"/>
      <c r="DFX121" s="63"/>
      <c r="DFY121" s="63"/>
      <c r="DFZ121" s="63"/>
      <c r="DGA121" s="63"/>
      <c r="DGB121" s="63"/>
      <c r="DGC121" s="63"/>
      <c r="DGD121" s="63"/>
      <c r="DGE121" s="63"/>
      <c r="DGF121" s="63"/>
      <c r="DGG121" s="63"/>
      <c r="DGH121" s="63"/>
      <c r="DGI121" s="63"/>
      <c r="DGJ121" s="63"/>
      <c r="DGK121" s="63"/>
      <c r="DGL121" s="63"/>
      <c r="DGM121" s="63"/>
      <c r="DGN121" s="63"/>
      <c r="DGO121" s="63"/>
      <c r="DGP121" s="63"/>
      <c r="DGQ121" s="63"/>
      <c r="DGR121" s="63"/>
      <c r="DGS121" s="63"/>
      <c r="DGT121" s="63"/>
      <c r="DGU121" s="63"/>
      <c r="DGV121" s="63"/>
      <c r="DGW121" s="63"/>
      <c r="DGX121" s="63"/>
      <c r="DGY121" s="63"/>
      <c r="DGZ121" s="63"/>
      <c r="DHA121" s="63"/>
      <c r="DHB121" s="63"/>
      <c r="DHC121" s="63"/>
      <c r="DHD121" s="63"/>
      <c r="DHE121" s="63"/>
      <c r="DHF121" s="63"/>
      <c r="DHG121" s="63"/>
      <c r="DHH121" s="63"/>
      <c r="DHI121" s="63"/>
      <c r="DHJ121" s="63"/>
      <c r="DHK121" s="63"/>
      <c r="DHL121" s="63"/>
      <c r="DHM121" s="63"/>
      <c r="DHN121" s="63"/>
      <c r="DHO121" s="63"/>
      <c r="DHP121" s="63"/>
      <c r="DHQ121" s="63"/>
      <c r="DHR121" s="63"/>
      <c r="DHS121" s="63"/>
      <c r="DHT121" s="63"/>
      <c r="DHU121" s="63"/>
      <c r="DHV121" s="63"/>
      <c r="DHW121" s="63"/>
      <c r="DHX121" s="63"/>
      <c r="DHY121" s="63"/>
      <c r="DHZ121" s="63"/>
      <c r="DIA121" s="63"/>
      <c r="DIB121" s="63"/>
      <c r="DIC121" s="63"/>
      <c r="DID121" s="63"/>
      <c r="DIE121" s="63"/>
      <c r="DIF121" s="63"/>
      <c r="DIG121" s="63"/>
      <c r="DIH121" s="63"/>
      <c r="DII121" s="63"/>
      <c r="DIJ121" s="63"/>
      <c r="DIK121" s="63"/>
      <c r="DIL121" s="63"/>
      <c r="DIM121" s="63"/>
      <c r="DIN121" s="63"/>
      <c r="DIO121" s="63"/>
      <c r="DIP121" s="63"/>
      <c r="DIQ121" s="63"/>
      <c r="DIR121" s="63"/>
      <c r="DIS121" s="63"/>
      <c r="DIT121" s="63"/>
      <c r="DIU121" s="63"/>
      <c r="DIV121" s="63"/>
      <c r="DIW121" s="63"/>
      <c r="DIX121" s="63"/>
      <c r="DIY121" s="63"/>
      <c r="DIZ121" s="63"/>
      <c r="DJA121" s="63"/>
      <c r="DJB121" s="63"/>
      <c r="DJC121" s="63"/>
      <c r="DJD121" s="63"/>
      <c r="DJE121" s="63"/>
      <c r="DJF121" s="63"/>
      <c r="DJG121" s="63"/>
      <c r="DJH121" s="63"/>
      <c r="DJI121" s="63"/>
      <c r="DJJ121" s="63"/>
      <c r="DJK121" s="63"/>
      <c r="DJL121" s="63"/>
      <c r="DJM121" s="63"/>
      <c r="DJN121" s="63"/>
      <c r="DJO121" s="63"/>
      <c r="DJP121" s="63"/>
      <c r="DJQ121" s="63"/>
      <c r="DJR121" s="63"/>
      <c r="DJS121" s="63"/>
      <c r="DJT121" s="63"/>
      <c r="DJU121" s="63"/>
      <c r="DJV121" s="63"/>
      <c r="DJW121" s="63"/>
      <c r="DJX121" s="63"/>
      <c r="DJY121" s="63"/>
      <c r="DJZ121" s="63"/>
      <c r="DKA121" s="63"/>
      <c r="DKB121" s="63"/>
      <c r="DKC121" s="63"/>
      <c r="DKD121" s="63"/>
      <c r="DKE121" s="63"/>
      <c r="DKF121" s="63"/>
      <c r="DKG121" s="63"/>
      <c r="DKH121" s="63"/>
      <c r="DKI121" s="63"/>
      <c r="DKJ121" s="63"/>
      <c r="DKK121" s="63"/>
      <c r="DKL121" s="63"/>
      <c r="DKM121" s="63"/>
      <c r="DKN121" s="63"/>
      <c r="DKO121" s="63"/>
      <c r="DKP121" s="63"/>
      <c r="DKQ121" s="63"/>
      <c r="DKR121" s="63"/>
      <c r="DKS121" s="63"/>
      <c r="DKT121" s="63"/>
      <c r="DKU121" s="63"/>
      <c r="DKV121" s="63"/>
      <c r="DKW121" s="63"/>
      <c r="DKX121" s="63"/>
      <c r="DKY121" s="63"/>
      <c r="DKZ121" s="63"/>
      <c r="DLA121" s="63"/>
      <c r="DLB121" s="63"/>
      <c r="DLC121" s="63"/>
      <c r="DLD121" s="63"/>
      <c r="DLE121" s="63"/>
      <c r="DLF121" s="63"/>
      <c r="DLG121" s="63"/>
      <c r="DLH121" s="63"/>
      <c r="DLI121" s="63"/>
      <c r="DLJ121" s="63"/>
      <c r="DLK121" s="63"/>
      <c r="DLL121" s="63"/>
      <c r="DLM121" s="63"/>
      <c r="DLN121" s="63"/>
      <c r="DLO121" s="63"/>
      <c r="DLP121" s="63"/>
      <c r="DLQ121" s="63"/>
      <c r="DLR121" s="63"/>
      <c r="DLS121" s="63"/>
      <c r="DLT121" s="63"/>
      <c r="DLU121" s="63"/>
      <c r="DLV121" s="63"/>
      <c r="DLW121" s="63"/>
      <c r="DLX121" s="63"/>
      <c r="DLY121" s="63"/>
      <c r="DLZ121" s="63"/>
      <c r="DMA121" s="63"/>
      <c r="DMB121" s="63"/>
      <c r="DMC121" s="63"/>
      <c r="DMD121" s="63"/>
      <c r="DME121" s="63"/>
      <c r="DMF121" s="63"/>
      <c r="DMG121" s="63"/>
      <c r="DMH121" s="63"/>
      <c r="DMI121" s="63"/>
      <c r="DMJ121" s="63"/>
      <c r="DMK121" s="63"/>
      <c r="DML121" s="63"/>
      <c r="DMM121" s="63"/>
      <c r="DMN121" s="63"/>
      <c r="DMO121" s="63"/>
      <c r="DMP121" s="63"/>
      <c r="DMQ121" s="63"/>
      <c r="DMR121" s="63"/>
      <c r="DMS121" s="63"/>
      <c r="DMT121" s="63"/>
      <c r="DMU121" s="63"/>
      <c r="DMV121" s="63"/>
      <c r="DMW121" s="63"/>
      <c r="DMX121" s="63"/>
      <c r="DMY121" s="63"/>
      <c r="DMZ121" s="63"/>
      <c r="DNA121" s="63"/>
      <c r="DNB121" s="63"/>
      <c r="DNC121" s="63"/>
      <c r="DND121" s="63"/>
      <c r="DNE121" s="63"/>
      <c r="DNF121" s="63"/>
      <c r="DNG121" s="63"/>
      <c r="DNH121" s="63"/>
      <c r="DNI121" s="63"/>
      <c r="DNJ121" s="63"/>
      <c r="DNK121" s="63"/>
      <c r="DNL121" s="63"/>
      <c r="DNM121" s="63"/>
      <c r="DNN121" s="63"/>
      <c r="DNO121" s="63"/>
      <c r="DNP121" s="63"/>
      <c r="DNQ121" s="63"/>
      <c r="DNR121" s="63"/>
      <c r="DNS121" s="63"/>
      <c r="DNT121" s="63"/>
      <c r="DNU121" s="63"/>
      <c r="DNV121" s="63"/>
      <c r="DNW121" s="63"/>
      <c r="DNX121" s="63"/>
      <c r="DNY121" s="63"/>
      <c r="DNZ121" s="63"/>
      <c r="DOA121" s="63"/>
      <c r="DOB121" s="63"/>
      <c r="DOC121" s="63"/>
      <c r="DOD121" s="63"/>
      <c r="DOE121" s="63"/>
      <c r="DOF121" s="63"/>
      <c r="DOG121" s="63"/>
      <c r="DOH121" s="63"/>
      <c r="DOI121" s="63"/>
      <c r="DOJ121" s="63"/>
      <c r="DOK121" s="63"/>
      <c r="DOL121" s="63"/>
      <c r="DOM121" s="63"/>
      <c r="DON121" s="63"/>
      <c r="DOO121" s="63"/>
      <c r="DOP121" s="63"/>
      <c r="DOQ121" s="63"/>
      <c r="DOR121" s="63"/>
      <c r="DOS121" s="63"/>
      <c r="DOT121" s="63"/>
      <c r="DOU121" s="63"/>
      <c r="DOV121" s="63"/>
      <c r="DOW121" s="63"/>
      <c r="DOX121" s="63"/>
      <c r="DOY121" s="63"/>
      <c r="DOZ121" s="63"/>
      <c r="DPA121" s="63"/>
      <c r="DPB121" s="63"/>
      <c r="DPC121" s="63"/>
      <c r="DPD121" s="63"/>
      <c r="DPE121" s="63"/>
      <c r="DPF121" s="63"/>
      <c r="DPG121" s="63"/>
      <c r="DPH121" s="63"/>
      <c r="DPI121" s="63"/>
      <c r="DPJ121" s="63"/>
      <c r="DPK121" s="63"/>
      <c r="DPL121" s="63"/>
      <c r="DPM121" s="63"/>
      <c r="DPN121" s="63"/>
      <c r="DPO121" s="63"/>
      <c r="DPP121" s="63"/>
      <c r="DPQ121" s="63"/>
      <c r="DPR121" s="63"/>
      <c r="DPS121" s="63"/>
      <c r="DPT121" s="63"/>
      <c r="DPU121" s="63"/>
      <c r="DPV121" s="63"/>
      <c r="DPW121" s="63"/>
      <c r="DPX121" s="63"/>
      <c r="DPY121" s="63"/>
      <c r="DPZ121" s="63"/>
      <c r="DQA121" s="63"/>
      <c r="DQB121" s="63"/>
      <c r="DQC121" s="63"/>
      <c r="DQD121" s="63"/>
      <c r="DQE121" s="63"/>
      <c r="DQF121" s="63"/>
      <c r="DQG121" s="63"/>
      <c r="DQH121" s="63"/>
      <c r="DQI121" s="63"/>
      <c r="DQJ121" s="63"/>
      <c r="DQK121" s="63"/>
      <c r="DQL121" s="63"/>
      <c r="DQM121" s="63"/>
      <c r="DQN121" s="63"/>
      <c r="DQO121" s="63"/>
      <c r="DQP121" s="63"/>
      <c r="DQQ121" s="63"/>
      <c r="DQR121" s="63"/>
      <c r="DQS121" s="63"/>
      <c r="DQT121" s="63"/>
      <c r="DQU121" s="63"/>
      <c r="DQV121" s="63"/>
      <c r="DQW121" s="63"/>
      <c r="DQX121" s="63"/>
      <c r="DQY121" s="63"/>
      <c r="DQZ121" s="63"/>
      <c r="DRA121" s="63"/>
      <c r="DRB121" s="63"/>
      <c r="DRC121" s="63"/>
      <c r="DRD121" s="63"/>
      <c r="DRE121" s="63"/>
      <c r="DRF121" s="63"/>
      <c r="DRG121" s="63"/>
      <c r="DRH121" s="63"/>
      <c r="DRI121" s="63"/>
      <c r="DRJ121" s="63"/>
      <c r="DRK121" s="63"/>
      <c r="DRL121" s="63"/>
      <c r="DRM121" s="63"/>
      <c r="DRN121" s="63"/>
      <c r="DRO121" s="63"/>
      <c r="DRP121" s="63"/>
      <c r="DRQ121" s="63"/>
      <c r="DRR121" s="63"/>
      <c r="DRS121" s="63"/>
      <c r="DRT121" s="63"/>
      <c r="DRU121" s="63"/>
      <c r="DRV121" s="63"/>
      <c r="DRW121" s="63"/>
      <c r="DRX121" s="63"/>
      <c r="DRY121" s="63"/>
      <c r="DRZ121" s="63"/>
      <c r="DSA121" s="63"/>
      <c r="DSB121" s="63"/>
      <c r="DSC121" s="63"/>
      <c r="DSD121" s="63"/>
      <c r="DSE121" s="63"/>
      <c r="DSF121" s="63"/>
      <c r="DSG121" s="63"/>
      <c r="DSH121" s="63"/>
      <c r="DSI121" s="63"/>
      <c r="DSJ121" s="63"/>
      <c r="DSK121" s="63"/>
      <c r="DSL121" s="63"/>
      <c r="DSM121" s="63"/>
      <c r="DSN121" s="63"/>
      <c r="DSO121" s="63"/>
      <c r="DSP121" s="63"/>
      <c r="DSQ121" s="63"/>
      <c r="DSR121" s="63"/>
      <c r="DSS121" s="63"/>
      <c r="DST121" s="63"/>
      <c r="DSU121" s="63"/>
      <c r="DSV121" s="63"/>
      <c r="DSW121" s="63"/>
      <c r="DSX121" s="63"/>
      <c r="DSY121" s="63"/>
      <c r="DSZ121" s="63"/>
      <c r="DTA121" s="63"/>
      <c r="DTB121" s="63"/>
      <c r="DTC121" s="63"/>
      <c r="DTD121" s="63"/>
      <c r="DTE121" s="63"/>
      <c r="DTF121" s="63"/>
      <c r="DTG121" s="63"/>
      <c r="DTH121" s="63"/>
      <c r="DTI121" s="63"/>
      <c r="DTJ121" s="63"/>
      <c r="DTK121" s="63"/>
      <c r="DTL121" s="63"/>
      <c r="DTM121" s="63"/>
      <c r="DTN121" s="63"/>
      <c r="DTO121" s="63"/>
      <c r="DTP121" s="63"/>
      <c r="DTQ121" s="63"/>
      <c r="DTR121" s="63"/>
      <c r="DTS121" s="63"/>
      <c r="DTT121" s="63"/>
      <c r="DTU121" s="63"/>
      <c r="DTV121" s="63"/>
      <c r="DTW121" s="63"/>
      <c r="DTX121" s="63"/>
      <c r="DTY121" s="63"/>
      <c r="DTZ121" s="63"/>
      <c r="DUA121" s="63"/>
      <c r="DUB121" s="63"/>
      <c r="DUC121" s="63"/>
      <c r="DUD121" s="63"/>
      <c r="DUE121" s="63"/>
      <c r="DUF121" s="63"/>
      <c r="DUG121" s="63"/>
      <c r="DUH121" s="63"/>
      <c r="DUI121" s="63"/>
      <c r="DUJ121" s="63"/>
      <c r="DUK121" s="63"/>
      <c r="DUL121" s="63"/>
      <c r="DUM121" s="63"/>
      <c r="DUN121" s="63"/>
      <c r="DUO121" s="63"/>
      <c r="DUP121" s="63"/>
      <c r="DUQ121" s="63"/>
      <c r="DUR121" s="63"/>
      <c r="DUS121" s="63"/>
      <c r="DUT121" s="63"/>
      <c r="DUU121" s="63"/>
      <c r="DUV121" s="63"/>
      <c r="DUW121" s="63"/>
      <c r="DUX121" s="63"/>
      <c r="DUY121" s="63"/>
      <c r="DUZ121" s="63"/>
      <c r="DVA121" s="63"/>
      <c r="DVB121" s="63"/>
      <c r="DVC121" s="63"/>
      <c r="DVD121" s="63"/>
      <c r="DVE121" s="63"/>
      <c r="DVF121" s="63"/>
      <c r="DVG121" s="63"/>
      <c r="DVH121" s="63"/>
      <c r="DVI121" s="63"/>
      <c r="DVJ121" s="63"/>
      <c r="DVK121" s="63"/>
      <c r="DVL121" s="63"/>
      <c r="DVM121" s="63"/>
      <c r="DVN121" s="63"/>
      <c r="DVO121" s="63"/>
      <c r="DVP121" s="63"/>
      <c r="DVQ121" s="63"/>
      <c r="DVR121" s="63"/>
      <c r="DVS121" s="63"/>
      <c r="DVT121" s="63"/>
      <c r="DVU121" s="63"/>
      <c r="DVV121" s="63"/>
      <c r="DVW121" s="63"/>
      <c r="DVX121" s="63"/>
      <c r="DVY121" s="63"/>
      <c r="DVZ121" s="63"/>
      <c r="DWA121" s="63"/>
      <c r="DWB121" s="63"/>
      <c r="DWC121" s="63"/>
      <c r="DWD121" s="63"/>
      <c r="DWE121" s="63"/>
      <c r="DWF121" s="63"/>
      <c r="DWG121" s="63"/>
      <c r="DWH121" s="63"/>
      <c r="DWI121" s="63"/>
      <c r="DWJ121" s="63"/>
      <c r="DWK121" s="63"/>
      <c r="DWL121" s="63"/>
      <c r="DWM121" s="63"/>
      <c r="DWN121" s="63"/>
      <c r="DWO121" s="63"/>
      <c r="DWP121" s="63"/>
      <c r="DWQ121" s="63"/>
      <c r="DWR121" s="63"/>
      <c r="DWS121" s="63"/>
      <c r="DWT121" s="63"/>
      <c r="DWU121" s="63"/>
      <c r="DWV121" s="63"/>
      <c r="DWW121" s="63"/>
      <c r="DWX121" s="63"/>
      <c r="DWY121" s="63"/>
      <c r="DWZ121" s="63"/>
      <c r="DXA121" s="63"/>
      <c r="DXB121" s="63"/>
      <c r="DXC121" s="63"/>
      <c r="DXD121" s="63"/>
      <c r="DXE121" s="63"/>
      <c r="DXF121" s="63"/>
      <c r="DXG121" s="63"/>
      <c r="DXH121" s="63"/>
      <c r="DXI121" s="63"/>
      <c r="DXJ121" s="63"/>
      <c r="DXK121" s="63"/>
      <c r="DXL121" s="63"/>
      <c r="DXM121" s="63"/>
      <c r="DXN121" s="63"/>
      <c r="DXO121" s="63"/>
      <c r="DXP121" s="63"/>
      <c r="DXQ121" s="63"/>
      <c r="DXR121" s="63"/>
      <c r="DXS121" s="63"/>
      <c r="DXT121" s="63"/>
      <c r="DXU121" s="63"/>
      <c r="DXV121" s="63"/>
      <c r="DXW121" s="63"/>
      <c r="DXX121" s="63"/>
      <c r="DXY121" s="63"/>
      <c r="DXZ121" s="63"/>
      <c r="DYA121" s="63"/>
      <c r="DYB121" s="63"/>
      <c r="DYC121" s="63"/>
      <c r="DYD121" s="63"/>
      <c r="DYE121" s="63"/>
      <c r="DYF121" s="63"/>
      <c r="DYG121" s="63"/>
      <c r="DYH121" s="63"/>
      <c r="DYI121" s="63"/>
      <c r="DYJ121" s="63"/>
      <c r="DYK121" s="63"/>
      <c r="DYL121" s="63"/>
      <c r="DYM121" s="63"/>
      <c r="DYN121" s="63"/>
      <c r="DYO121" s="63"/>
      <c r="DYP121" s="63"/>
      <c r="DYQ121" s="63"/>
      <c r="DYR121" s="63"/>
      <c r="DYS121" s="63"/>
      <c r="DYT121" s="63"/>
      <c r="DYU121" s="63"/>
      <c r="DYV121" s="63"/>
      <c r="DYW121" s="63"/>
      <c r="DYX121" s="63"/>
      <c r="DYY121" s="63"/>
      <c r="DYZ121" s="63"/>
      <c r="DZA121" s="63"/>
      <c r="DZB121" s="63"/>
      <c r="DZC121" s="63"/>
      <c r="DZD121" s="63"/>
      <c r="DZE121" s="63"/>
      <c r="DZF121" s="63"/>
      <c r="DZG121" s="63"/>
      <c r="DZH121" s="63"/>
      <c r="DZI121" s="63"/>
      <c r="DZJ121" s="63"/>
      <c r="DZK121" s="63"/>
      <c r="DZL121" s="63"/>
      <c r="DZM121" s="63"/>
      <c r="DZN121" s="63"/>
      <c r="DZO121" s="63"/>
      <c r="DZP121" s="63"/>
      <c r="DZQ121" s="63"/>
      <c r="DZR121" s="63"/>
      <c r="DZS121" s="63"/>
      <c r="DZT121" s="63"/>
      <c r="DZU121" s="63"/>
      <c r="DZV121" s="63"/>
      <c r="DZW121" s="63"/>
      <c r="DZX121" s="63"/>
      <c r="DZY121" s="63"/>
      <c r="DZZ121" s="63"/>
      <c r="EAA121" s="63"/>
      <c r="EAB121" s="63"/>
      <c r="EAC121" s="63"/>
      <c r="EAD121" s="63"/>
      <c r="EAE121" s="63"/>
      <c r="EAF121" s="63"/>
      <c r="EAG121" s="63"/>
      <c r="EAH121" s="63"/>
      <c r="EAI121" s="63"/>
      <c r="EAJ121" s="63"/>
      <c r="EAK121" s="63"/>
      <c r="EAL121" s="63"/>
      <c r="EAM121" s="63"/>
      <c r="EAN121" s="63"/>
      <c r="EAO121" s="63"/>
      <c r="EAP121" s="63"/>
      <c r="EAQ121" s="63"/>
      <c r="EAR121" s="63"/>
      <c r="EAS121" s="63"/>
      <c r="EAT121" s="63"/>
      <c r="EAU121" s="63"/>
      <c r="EAV121" s="63"/>
      <c r="EAW121" s="63"/>
      <c r="EAX121" s="63"/>
      <c r="EAY121" s="63"/>
      <c r="EAZ121" s="63"/>
      <c r="EBA121" s="63"/>
      <c r="EBB121" s="63"/>
      <c r="EBC121" s="63"/>
      <c r="EBD121" s="63"/>
      <c r="EBE121" s="63"/>
      <c r="EBF121" s="63"/>
      <c r="EBG121" s="63"/>
      <c r="EBH121" s="63"/>
      <c r="EBI121" s="63"/>
      <c r="EBJ121" s="63"/>
      <c r="EBK121" s="63"/>
      <c r="EBL121" s="63"/>
      <c r="EBM121" s="63"/>
      <c r="EBN121" s="63"/>
      <c r="EBO121" s="63"/>
      <c r="EBP121" s="63"/>
      <c r="EBQ121" s="63"/>
      <c r="EBR121" s="63"/>
      <c r="EBS121" s="63"/>
      <c r="EBT121" s="63"/>
      <c r="EBU121" s="63"/>
      <c r="EBV121" s="63"/>
      <c r="EBW121" s="63"/>
      <c r="EBX121" s="63"/>
      <c r="EBY121" s="63"/>
      <c r="EBZ121" s="63"/>
      <c r="ECA121" s="63"/>
      <c r="ECB121" s="63"/>
      <c r="ECC121" s="63"/>
      <c r="ECD121" s="63"/>
      <c r="ECE121" s="63"/>
      <c r="ECF121" s="63"/>
      <c r="ECG121" s="63"/>
      <c r="ECH121" s="63"/>
      <c r="ECI121" s="63"/>
      <c r="ECJ121" s="63"/>
      <c r="ECK121" s="63"/>
      <c r="ECL121" s="63"/>
      <c r="ECM121" s="63"/>
      <c r="ECN121" s="63"/>
      <c r="ECO121" s="63"/>
      <c r="ECP121" s="63"/>
      <c r="ECQ121" s="63"/>
      <c r="ECR121" s="63"/>
      <c r="ECS121" s="63"/>
      <c r="ECT121" s="63"/>
      <c r="ECU121" s="63"/>
      <c r="ECV121" s="63"/>
      <c r="ECW121" s="63"/>
      <c r="ECX121" s="63"/>
      <c r="ECY121" s="63"/>
      <c r="ECZ121" s="63"/>
      <c r="EDA121" s="63"/>
      <c r="EDB121" s="63"/>
      <c r="EDC121" s="63"/>
      <c r="EDD121" s="63"/>
      <c r="EDE121" s="63"/>
      <c r="EDF121" s="63"/>
      <c r="EDG121" s="63"/>
      <c r="EDH121" s="63"/>
      <c r="EDI121" s="63"/>
      <c r="EDJ121" s="63"/>
      <c r="EDK121" s="63"/>
      <c r="EDL121" s="63"/>
      <c r="EDM121" s="63"/>
      <c r="EDN121" s="63"/>
      <c r="EDO121" s="63"/>
      <c r="EDP121" s="63"/>
      <c r="EDQ121" s="63"/>
      <c r="EDR121" s="63"/>
      <c r="EDS121" s="63"/>
      <c r="EDT121" s="63"/>
      <c r="EDU121" s="63"/>
      <c r="EDV121" s="63"/>
      <c r="EDW121" s="63"/>
      <c r="EDX121" s="63"/>
      <c r="EDY121" s="63"/>
      <c r="EDZ121" s="63"/>
      <c r="EEA121" s="63"/>
      <c r="EEB121" s="63"/>
      <c r="EEC121" s="63"/>
      <c r="EED121" s="63"/>
      <c r="EEE121" s="63"/>
      <c r="EEF121" s="63"/>
      <c r="EEG121" s="63"/>
      <c r="EEH121" s="63"/>
      <c r="EEI121" s="63"/>
      <c r="EEJ121" s="63"/>
      <c r="EEK121" s="63"/>
      <c r="EEL121" s="63"/>
      <c r="EEM121" s="63"/>
      <c r="EEN121" s="63"/>
      <c r="EEO121" s="63"/>
      <c r="EEP121" s="63"/>
      <c r="EEQ121" s="63"/>
      <c r="EER121" s="63"/>
      <c r="EES121" s="63"/>
      <c r="EET121" s="63"/>
      <c r="EEU121" s="63"/>
      <c r="EEV121" s="63"/>
      <c r="EEW121" s="63"/>
      <c r="EEX121" s="63"/>
      <c r="EEY121" s="63"/>
      <c r="EEZ121" s="63"/>
      <c r="EFA121" s="63"/>
      <c r="EFB121" s="63"/>
      <c r="EFC121" s="63"/>
      <c r="EFD121" s="63"/>
      <c r="EFE121" s="63"/>
      <c r="EFF121" s="63"/>
      <c r="EFG121" s="63"/>
      <c r="EFH121" s="63"/>
      <c r="EFI121" s="63"/>
      <c r="EFJ121" s="63"/>
      <c r="EFK121" s="63"/>
      <c r="EFL121" s="63"/>
      <c r="EFM121" s="63"/>
      <c r="EFN121" s="63"/>
      <c r="EFO121" s="63"/>
      <c r="EFP121" s="63"/>
      <c r="EFQ121" s="63"/>
      <c r="EFR121" s="63"/>
      <c r="EFS121" s="63"/>
      <c r="EFT121" s="63"/>
      <c r="EFU121" s="63"/>
      <c r="EFV121" s="63"/>
      <c r="EFW121" s="63"/>
      <c r="EFX121" s="63"/>
      <c r="EFY121" s="63"/>
      <c r="EFZ121" s="63"/>
      <c r="EGA121" s="63"/>
      <c r="EGB121" s="63"/>
      <c r="EGC121" s="63"/>
      <c r="EGD121" s="63"/>
      <c r="EGE121" s="63"/>
      <c r="EGF121" s="63"/>
      <c r="EGG121" s="63"/>
      <c r="EGH121" s="63"/>
      <c r="EGI121" s="63"/>
      <c r="EGJ121" s="63"/>
      <c r="EGK121" s="63"/>
      <c r="EGL121" s="63"/>
      <c r="EGM121" s="63"/>
      <c r="EGN121" s="63"/>
      <c r="EGO121" s="63"/>
      <c r="EGP121" s="63"/>
      <c r="EGQ121" s="63"/>
      <c r="EGR121" s="63"/>
      <c r="EGS121" s="63"/>
      <c r="EGT121" s="63"/>
      <c r="EGU121" s="63"/>
      <c r="EGV121" s="63"/>
      <c r="EGW121" s="63"/>
      <c r="EGX121" s="63"/>
      <c r="EGY121" s="63"/>
      <c r="EGZ121" s="63"/>
      <c r="EHA121" s="63"/>
      <c r="EHB121" s="63"/>
      <c r="EHC121" s="63"/>
      <c r="EHD121" s="63"/>
      <c r="EHE121" s="63"/>
      <c r="EHF121" s="63"/>
      <c r="EHG121" s="63"/>
      <c r="EHH121" s="63"/>
      <c r="EHI121" s="63"/>
      <c r="EHJ121" s="63"/>
      <c r="EHK121" s="63"/>
      <c r="EHL121" s="63"/>
      <c r="EHM121" s="63"/>
      <c r="EHN121" s="63"/>
      <c r="EHO121" s="63"/>
      <c r="EHP121" s="63"/>
      <c r="EHQ121" s="63"/>
      <c r="EHR121" s="63"/>
      <c r="EHS121" s="63"/>
      <c r="EHT121" s="63"/>
      <c r="EHU121" s="63"/>
      <c r="EHV121" s="63"/>
      <c r="EHW121" s="63"/>
      <c r="EHX121" s="63"/>
      <c r="EHY121" s="63"/>
      <c r="EHZ121" s="63"/>
      <c r="EIA121" s="63"/>
      <c r="EIB121" s="63"/>
      <c r="EIC121" s="63"/>
      <c r="EID121" s="63"/>
      <c r="EIE121" s="63"/>
      <c r="EIF121" s="63"/>
      <c r="EIG121" s="63"/>
      <c r="EIH121" s="63"/>
      <c r="EII121" s="63"/>
      <c r="EIJ121" s="63"/>
      <c r="EIK121" s="63"/>
      <c r="EIL121" s="63"/>
      <c r="EIM121" s="63"/>
      <c r="EIN121" s="63"/>
      <c r="EIO121" s="63"/>
      <c r="EIP121" s="63"/>
      <c r="EIQ121" s="63"/>
      <c r="EIR121" s="63"/>
      <c r="EIS121" s="63"/>
      <c r="EIT121" s="63"/>
      <c r="EIU121" s="63"/>
      <c r="EIV121" s="63"/>
      <c r="EIW121" s="63"/>
      <c r="EIX121" s="63"/>
      <c r="EIY121" s="63"/>
      <c r="EIZ121" s="63"/>
      <c r="EJA121" s="63"/>
      <c r="EJB121" s="63"/>
      <c r="EJC121" s="63"/>
      <c r="EJD121" s="63"/>
      <c r="EJE121" s="63"/>
      <c r="EJF121" s="63"/>
      <c r="EJG121" s="63"/>
      <c r="EJH121" s="63"/>
      <c r="EJI121" s="63"/>
      <c r="EJJ121" s="63"/>
      <c r="EJK121" s="63"/>
      <c r="EJL121" s="63"/>
      <c r="EJM121" s="63"/>
      <c r="EJN121" s="63"/>
      <c r="EJO121" s="63"/>
      <c r="EJP121" s="63"/>
      <c r="EJQ121" s="63"/>
      <c r="EJR121" s="63"/>
      <c r="EJS121" s="63"/>
      <c r="EJT121" s="63"/>
      <c r="EJU121" s="63"/>
      <c r="EJV121" s="63"/>
      <c r="EJW121" s="63"/>
      <c r="EJX121" s="63"/>
      <c r="EJY121" s="63"/>
      <c r="EJZ121" s="63"/>
      <c r="EKA121" s="63"/>
      <c r="EKB121" s="63"/>
      <c r="EKC121" s="63"/>
      <c r="EKD121" s="63"/>
      <c r="EKE121" s="63"/>
      <c r="EKF121" s="63"/>
      <c r="EKG121" s="63"/>
      <c r="EKH121" s="63"/>
      <c r="EKI121" s="63"/>
      <c r="EKJ121" s="63"/>
      <c r="EKK121" s="63"/>
      <c r="EKL121" s="63"/>
      <c r="EKM121" s="63"/>
      <c r="EKN121" s="63"/>
      <c r="EKO121" s="63"/>
      <c r="EKP121" s="63"/>
      <c r="EKQ121" s="63"/>
      <c r="EKR121" s="63"/>
      <c r="EKS121" s="63"/>
      <c r="EKT121" s="63"/>
      <c r="EKU121" s="63"/>
      <c r="EKV121" s="63"/>
      <c r="EKW121" s="63"/>
      <c r="EKX121" s="63"/>
      <c r="EKY121" s="63"/>
      <c r="EKZ121" s="63"/>
      <c r="ELA121" s="63"/>
      <c r="ELB121" s="63"/>
      <c r="ELC121" s="63"/>
      <c r="ELD121" s="63"/>
      <c r="ELE121" s="63"/>
      <c r="ELF121" s="63"/>
      <c r="ELG121" s="63"/>
      <c r="ELH121" s="63"/>
      <c r="ELI121" s="63"/>
      <c r="ELJ121" s="63"/>
      <c r="ELK121" s="63"/>
      <c r="ELL121" s="63"/>
      <c r="ELM121" s="63"/>
      <c r="ELN121" s="63"/>
      <c r="ELO121" s="63"/>
      <c r="ELP121" s="63"/>
      <c r="ELQ121" s="63"/>
      <c r="ELR121" s="63"/>
      <c r="ELS121" s="63"/>
      <c r="ELT121" s="63"/>
      <c r="ELU121" s="63"/>
      <c r="ELV121" s="63"/>
      <c r="ELW121" s="63"/>
      <c r="ELX121" s="63"/>
      <c r="ELY121" s="63"/>
      <c r="ELZ121" s="63"/>
      <c r="EMA121" s="63"/>
      <c r="EMB121" s="63"/>
      <c r="EMC121" s="63"/>
      <c r="EMD121" s="63"/>
      <c r="EME121" s="63"/>
      <c r="EMF121" s="63"/>
      <c r="EMG121" s="63"/>
      <c r="EMH121" s="63"/>
      <c r="EMI121" s="63"/>
      <c r="EMJ121" s="63"/>
      <c r="EMK121" s="63"/>
      <c r="EML121" s="63"/>
      <c r="EMM121" s="63"/>
      <c r="EMN121" s="63"/>
      <c r="EMO121" s="63"/>
      <c r="EMP121" s="63"/>
      <c r="EMQ121" s="63"/>
      <c r="EMR121" s="63"/>
      <c r="EMS121" s="63"/>
      <c r="EMT121" s="63"/>
      <c r="EMU121" s="63"/>
      <c r="EMV121" s="63"/>
      <c r="EMW121" s="63"/>
      <c r="EMX121" s="63"/>
      <c r="EMY121" s="63"/>
      <c r="EMZ121" s="63"/>
      <c r="ENA121" s="63"/>
      <c r="ENB121" s="63"/>
      <c r="ENC121" s="63"/>
      <c r="END121" s="63"/>
      <c r="ENE121" s="63"/>
      <c r="ENF121" s="63"/>
      <c r="ENG121" s="63"/>
      <c r="ENH121" s="63"/>
      <c r="ENI121" s="63"/>
      <c r="ENJ121" s="63"/>
      <c r="ENK121" s="63"/>
      <c r="ENL121" s="63"/>
      <c r="ENM121" s="63"/>
      <c r="ENN121" s="63"/>
      <c r="ENO121" s="63"/>
      <c r="ENP121" s="63"/>
      <c r="ENQ121" s="63"/>
      <c r="ENR121" s="63"/>
      <c r="ENS121" s="63"/>
      <c r="ENT121" s="63"/>
      <c r="ENU121" s="63"/>
      <c r="ENV121" s="63"/>
      <c r="ENW121" s="63"/>
      <c r="ENX121" s="63"/>
      <c r="ENY121" s="63"/>
      <c r="ENZ121" s="63"/>
      <c r="EOA121" s="63"/>
      <c r="EOB121" s="63"/>
      <c r="EOC121" s="63"/>
      <c r="EOD121" s="63"/>
      <c r="EOE121" s="63"/>
      <c r="EOF121" s="63"/>
      <c r="EOG121" s="63"/>
      <c r="EOH121" s="63"/>
      <c r="EOI121" s="63"/>
      <c r="EOJ121" s="63"/>
      <c r="EOK121" s="63"/>
      <c r="EOL121" s="63"/>
      <c r="EOM121" s="63"/>
      <c r="EON121" s="63"/>
      <c r="EOO121" s="63"/>
      <c r="EOP121" s="63"/>
      <c r="EOQ121" s="63"/>
      <c r="EOR121" s="63"/>
      <c r="EOS121" s="63"/>
      <c r="EOT121" s="63"/>
      <c r="EOU121" s="63"/>
      <c r="EOV121" s="63"/>
      <c r="EOW121" s="63"/>
      <c r="EOX121" s="63"/>
      <c r="EOY121" s="63"/>
      <c r="EOZ121" s="63"/>
      <c r="EPA121" s="63"/>
      <c r="EPB121" s="63"/>
      <c r="EPC121" s="63"/>
      <c r="EPD121" s="63"/>
      <c r="EPE121" s="63"/>
      <c r="EPF121" s="63"/>
      <c r="EPG121" s="63"/>
      <c r="EPH121" s="63"/>
      <c r="EPI121" s="63"/>
      <c r="EPJ121" s="63"/>
      <c r="EPK121" s="63"/>
      <c r="EPL121" s="63"/>
      <c r="EPM121" s="63"/>
      <c r="EPN121" s="63"/>
      <c r="EPO121" s="63"/>
      <c r="EPP121" s="63"/>
      <c r="EPQ121" s="63"/>
      <c r="EPR121" s="63"/>
      <c r="EPS121" s="63"/>
      <c r="EPT121" s="63"/>
      <c r="EPU121" s="63"/>
      <c r="EPV121" s="63"/>
      <c r="EPW121" s="63"/>
      <c r="EPX121" s="63"/>
      <c r="EPY121" s="63"/>
      <c r="EPZ121" s="63"/>
      <c r="EQA121" s="63"/>
      <c r="EQB121" s="63"/>
      <c r="EQC121" s="63"/>
      <c r="EQD121" s="63"/>
      <c r="EQE121" s="63"/>
      <c r="EQF121" s="63"/>
      <c r="EQG121" s="63"/>
      <c r="EQH121" s="63"/>
      <c r="EQI121" s="63"/>
      <c r="EQJ121" s="63"/>
      <c r="EQK121" s="63"/>
      <c r="EQL121" s="63"/>
      <c r="EQM121" s="63"/>
      <c r="EQN121" s="63"/>
      <c r="EQO121" s="63"/>
      <c r="EQP121" s="63"/>
      <c r="EQQ121" s="63"/>
      <c r="EQR121" s="63"/>
      <c r="EQS121" s="63"/>
      <c r="EQT121" s="63"/>
      <c r="EQU121" s="63"/>
      <c r="EQV121" s="63"/>
      <c r="EQW121" s="63"/>
      <c r="EQX121" s="63"/>
      <c r="EQY121" s="63"/>
      <c r="EQZ121" s="63"/>
      <c r="ERA121" s="63"/>
      <c r="ERB121" s="63"/>
      <c r="ERC121" s="63"/>
      <c r="ERD121" s="63"/>
      <c r="ERE121" s="63"/>
      <c r="ERF121" s="63"/>
      <c r="ERG121" s="63"/>
      <c r="ERH121" s="63"/>
      <c r="ERI121" s="63"/>
      <c r="ERJ121" s="63"/>
      <c r="ERK121" s="63"/>
      <c r="ERL121" s="63"/>
      <c r="ERM121" s="63"/>
      <c r="ERN121" s="63"/>
      <c r="ERO121" s="63"/>
      <c r="ERP121" s="63"/>
      <c r="ERQ121" s="63"/>
      <c r="ERR121" s="63"/>
      <c r="ERS121" s="63"/>
      <c r="ERT121" s="63"/>
      <c r="ERU121" s="63"/>
      <c r="ERV121" s="63"/>
      <c r="ERW121" s="63"/>
      <c r="ERX121" s="63"/>
      <c r="ERY121" s="63"/>
      <c r="ERZ121" s="63"/>
      <c r="ESA121" s="63"/>
      <c r="ESB121" s="63"/>
      <c r="ESC121" s="63"/>
      <c r="ESD121" s="63"/>
      <c r="ESE121" s="63"/>
      <c r="ESF121" s="63"/>
      <c r="ESG121" s="63"/>
      <c r="ESH121" s="63"/>
      <c r="ESI121" s="63"/>
      <c r="ESJ121" s="63"/>
      <c r="ESK121" s="63"/>
      <c r="ESL121" s="63"/>
      <c r="ESM121" s="63"/>
      <c r="ESN121" s="63"/>
      <c r="ESO121" s="63"/>
      <c r="ESP121" s="63"/>
      <c r="ESQ121" s="63"/>
      <c r="ESR121" s="63"/>
      <c r="ESS121" s="63"/>
      <c r="EST121" s="63"/>
      <c r="ESU121" s="63"/>
      <c r="ESV121" s="63"/>
      <c r="ESW121" s="63"/>
      <c r="ESX121" s="63"/>
      <c r="ESY121" s="63"/>
      <c r="ESZ121" s="63"/>
      <c r="ETA121" s="63"/>
      <c r="ETB121" s="63"/>
      <c r="ETC121" s="63"/>
      <c r="ETD121" s="63"/>
      <c r="ETE121" s="63"/>
      <c r="ETF121" s="63"/>
      <c r="ETG121" s="63"/>
      <c r="ETH121" s="63"/>
      <c r="ETI121" s="63"/>
      <c r="ETJ121" s="63"/>
      <c r="ETK121" s="63"/>
      <c r="ETL121" s="63"/>
      <c r="ETM121" s="63"/>
      <c r="ETN121" s="63"/>
      <c r="ETO121" s="63"/>
      <c r="ETP121" s="63"/>
      <c r="ETQ121" s="63"/>
      <c r="ETR121" s="63"/>
      <c r="ETS121" s="63"/>
      <c r="ETT121" s="63"/>
      <c r="ETU121" s="63"/>
      <c r="ETV121" s="63"/>
      <c r="ETW121" s="63"/>
      <c r="ETX121" s="63"/>
      <c r="ETY121" s="63"/>
      <c r="ETZ121" s="63"/>
      <c r="EUA121" s="63"/>
      <c r="EUB121" s="63"/>
      <c r="EUC121" s="63"/>
      <c r="EUD121" s="63"/>
      <c r="EUE121" s="63"/>
      <c r="EUF121" s="63"/>
      <c r="EUG121" s="63"/>
      <c r="EUH121" s="63"/>
      <c r="EUI121" s="63"/>
      <c r="EUJ121" s="63"/>
      <c r="EUK121" s="63"/>
      <c r="EUL121" s="63"/>
      <c r="EUM121" s="63"/>
      <c r="EUN121" s="63"/>
      <c r="EUO121" s="63"/>
      <c r="EUP121" s="63"/>
      <c r="EUQ121" s="63"/>
      <c r="EUR121" s="63"/>
      <c r="EUS121" s="63"/>
      <c r="EUT121" s="63"/>
      <c r="EUU121" s="63"/>
      <c r="EUV121" s="63"/>
      <c r="EUW121" s="63"/>
      <c r="EUX121" s="63"/>
      <c r="EUY121" s="63"/>
      <c r="EUZ121" s="63"/>
      <c r="EVA121" s="63"/>
      <c r="EVB121" s="63"/>
      <c r="EVC121" s="63"/>
      <c r="EVD121" s="63"/>
      <c r="EVE121" s="63"/>
      <c r="EVF121" s="63"/>
      <c r="EVG121" s="63"/>
      <c r="EVH121" s="63"/>
      <c r="EVI121" s="63"/>
      <c r="EVJ121" s="63"/>
      <c r="EVK121" s="63"/>
      <c r="EVL121" s="63"/>
      <c r="EVM121" s="63"/>
      <c r="EVN121" s="63"/>
      <c r="EVO121" s="63"/>
      <c r="EVP121" s="63"/>
      <c r="EVQ121" s="63"/>
      <c r="EVR121" s="63"/>
      <c r="EVS121" s="63"/>
      <c r="EVT121" s="63"/>
      <c r="EVU121" s="63"/>
      <c r="EVV121" s="63"/>
      <c r="EVW121" s="63"/>
      <c r="EVX121" s="63"/>
      <c r="EVY121" s="63"/>
      <c r="EVZ121" s="63"/>
      <c r="EWA121" s="63"/>
      <c r="EWB121" s="63"/>
      <c r="EWC121" s="63"/>
      <c r="EWD121" s="63"/>
      <c r="EWE121" s="63"/>
      <c r="EWF121" s="63"/>
      <c r="EWG121" s="63"/>
      <c r="EWH121" s="63"/>
      <c r="EWI121" s="63"/>
      <c r="EWJ121" s="63"/>
      <c r="EWK121" s="63"/>
      <c r="EWL121" s="63"/>
      <c r="EWM121" s="63"/>
      <c r="EWN121" s="63"/>
      <c r="EWO121" s="63"/>
      <c r="EWP121" s="63"/>
      <c r="EWQ121" s="63"/>
      <c r="EWR121" s="63"/>
      <c r="EWS121" s="63"/>
      <c r="EWT121" s="63"/>
      <c r="EWU121" s="63"/>
      <c r="EWV121" s="63"/>
      <c r="EWW121" s="63"/>
      <c r="EWX121" s="63"/>
      <c r="EWY121" s="63"/>
      <c r="EWZ121" s="63"/>
      <c r="EXA121" s="63"/>
      <c r="EXB121" s="63"/>
      <c r="EXC121" s="63"/>
      <c r="EXD121" s="63"/>
      <c r="EXE121" s="63"/>
      <c r="EXF121" s="63"/>
      <c r="EXG121" s="63"/>
      <c r="EXH121" s="63"/>
      <c r="EXI121" s="63"/>
      <c r="EXJ121" s="63"/>
      <c r="EXK121" s="63"/>
      <c r="EXL121" s="63"/>
      <c r="EXM121" s="63"/>
      <c r="EXN121" s="63"/>
      <c r="EXO121" s="63"/>
      <c r="EXP121" s="63"/>
      <c r="EXQ121" s="63"/>
      <c r="EXR121" s="63"/>
      <c r="EXS121" s="63"/>
      <c r="EXT121" s="63"/>
      <c r="EXU121" s="63"/>
      <c r="EXV121" s="63"/>
      <c r="EXW121" s="63"/>
      <c r="EXX121" s="63"/>
      <c r="EXY121" s="63"/>
      <c r="EXZ121" s="63"/>
      <c r="EYA121" s="63"/>
      <c r="EYB121" s="63"/>
      <c r="EYC121" s="63"/>
      <c r="EYD121" s="63"/>
      <c r="EYE121" s="63"/>
      <c r="EYF121" s="63"/>
      <c r="EYG121" s="63"/>
      <c r="EYH121" s="63"/>
      <c r="EYI121" s="63"/>
      <c r="EYJ121" s="63"/>
      <c r="EYK121" s="63"/>
      <c r="EYL121" s="63"/>
      <c r="EYM121" s="63"/>
      <c r="EYN121" s="63"/>
      <c r="EYO121" s="63"/>
      <c r="EYP121" s="63"/>
      <c r="EYQ121" s="63"/>
      <c r="EYR121" s="63"/>
      <c r="EYS121" s="63"/>
      <c r="EYT121" s="63"/>
      <c r="EYU121" s="63"/>
      <c r="EYV121" s="63"/>
      <c r="EYW121" s="63"/>
      <c r="EYX121" s="63"/>
      <c r="EYY121" s="63"/>
      <c r="EYZ121" s="63"/>
      <c r="EZA121" s="63"/>
      <c r="EZB121" s="63"/>
      <c r="EZC121" s="63"/>
      <c r="EZD121" s="63"/>
      <c r="EZE121" s="63"/>
      <c r="EZF121" s="63"/>
      <c r="EZG121" s="63"/>
      <c r="EZH121" s="63"/>
      <c r="EZI121" s="63"/>
      <c r="EZJ121" s="63"/>
      <c r="EZK121" s="63"/>
      <c r="EZL121" s="63"/>
      <c r="EZM121" s="63"/>
      <c r="EZN121" s="63"/>
      <c r="EZO121" s="63"/>
      <c r="EZP121" s="63"/>
      <c r="EZQ121" s="63"/>
      <c r="EZR121" s="63"/>
      <c r="EZS121" s="63"/>
      <c r="EZT121" s="63"/>
      <c r="EZU121" s="63"/>
      <c r="EZV121" s="63"/>
      <c r="EZW121" s="63"/>
      <c r="EZX121" s="63"/>
      <c r="EZY121" s="63"/>
      <c r="EZZ121" s="63"/>
      <c r="FAA121" s="63"/>
      <c r="FAB121" s="63"/>
      <c r="FAC121" s="63"/>
      <c r="FAD121" s="63"/>
      <c r="FAE121" s="63"/>
      <c r="FAF121" s="63"/>
      <c r="FAG121" s="63"/>
      <c r="FAH121" s="63"/>
      <c r="FAI121" s="63"/>
      <c r="FAJ121" s="63"/>
      <c r="FAK121" s="63"/>
      <c r="FAL121" s="63"/>
      <c r="FAM121" s="63"/>
      <c r="FAN121" s="63"/>
      <c r="FAO121" s="63"/>
      <c r="FAP121" s="63"/>
      <c r="FAQ121" s="63"/>
      <c r="FAR121" s="63"/>
      <c r="FAS121" s="63"/>
      <c r="FAT121" s="63"/>
      <c r="FAU121" s="63"/>
      <c r="FAV121" s="63"/>
      <c r="FAW121" s="63"/>
      <c r="FAX121" s="63"/>
      <c r="FAY121" s="63"/>
      <c r="FAZ121" s="63"/>
      <c r="FBA121" s="63"/>
      <c r="FBB121" s="63"/>
      <c r="FBC121" s="63"/>
      <c r="FBD121" s="63"/>
      <c r="FBE121" s="63"/>
      <c r="FBF121" s="63"/>
      <c r="FBG121" s="63"/>
      <c r="FBH121" s="63"/>
      <c r="FBI121" s="63"/>
      <c r="FBJ121" s="63"/>
      <c r="FBK121" s="63"/>
      <c r="FBL121" s="63"/>
      <c r="FBM121" s="63"/>
      <c r="FBN121" s="63"/>
      <c r="FBO121" s="63"/>
      <c r="FBP121" s="63"/>
      <c r="FBQ121" s="63"/>
      <c r="FBR121" s="63"/>
      <c r="FBS121" s="63"/>
      <c r="FBT121" s="63"/>
      <c r="FBU121" s="63"/>
      <c r="FBV121" s="63"/>
      <c r="FBW121" s="63"/>
      <c r="FBX121" s="63"/>
      <c r="FBY121" s="63"/>
      <c r="FBZ121" s="63"/>
      <c r="FCA121" s="63"/>
      <c r="FCB121" s="63"/>
      <c r="FCC121" s="63"/>
      <c r="FCD121" s="63"/>
      <c r="FCE121" s="63"/>
      <c r="FCF121" s="63"/>
      <c r="FCG121" s="63"/>
      <c r="FCH121" s="63"/>
      <c r="FCI121" s="63"/>
      <c r="FCJ121" s="63"/>
      <c r="FCK121" s="63"/>
      <c r="FCL121" s="63"/>
      <c r="FCM121" s="63"/>
      <c r="FCN121" s="63"/>
      <c r="FCO121" s="63"/>
      <c r="FCP121" s="63"/>
      <c r="FCQ121" s="63"/>
      <c r="FCR121" s="63"/>
      <c r="FCS121" s="63"/>
      <c r="FCT121" s="63"/>
      <c r="FCU121" s="63"/>
      <c r="FCV121" s="63"/>
      <c r="FCW121" s="63"/>
      <c r="FCX121" s="63"/>
      <c r="FCY121" s="63"/>
      <c r="FCZ121" s="63"/>
      <c r="FDA121" s="63"/>
      <c r="FDB121" s="63"/>
      <c r="FDC121" s="63"/>
      <c r="FDD121" s="63"/>
      <c r="FDE121" s="63"/>
      <c r="FDF121" s="63"/>
      <c r="FDG121" s="63"/>
      <c r="FDH121" s="63"/>
      <c r="FDI121" s="63"/>
      <c r="FDJ121" s="63"/>
      <c r="FDK121" s="63"/>
      <c r="FDL121" s="63"/>
      <c r="FDM121" s="63"/>
      <c r="FDN121" s="63"/>
      <c r="FDO121" s="63"/>
      <c r="FDP121" s="63"/>
      <c r="FDQ121" s="63"/>
      <c r="FDR121" s="63"/>
      <c r="FDS121" s="63"/>
      <c r="FDT121" s="63"/>
      <c r="FDU121" s="63"/>
      <c r="FDV121" s="63"/>
      <c r="FDW121" s="63"/>
      <c r="FDX121" s="63"/>
      <c r="FDY121" s="63"/>
      <c r="FDZ121" s="63"/>
      <c r="FEA121" s="63"/>
      <c r="FEB121" s="63"/>
      <c r="FEC121" s="63"/>
      <c r="FED121" s="63"/>
      <c r="FEE121" s="63"/>
      <c r="FEF121" s="63"/>
      <c r="FEG121" s="63"/>
      <c r="FEH121" s="63"/>
      <c r="FEI121" s="63"/>
      <c r="FEJ121" s="63"/>
      <c r="FEK121" s="63"/>
      <c r="FEL121" s="63"/>
      <c r="FEM121" s="63"/>
      <c r="FEN121" s="63"/>
      <c r="FEO121" s="63"/>
      <c r="FEP121" s="63"/>
      <c r="FEQ121" s="63"/>
      <c r="FER121" s="63"/>
      <c r="FES121" s="63"/>
      <c r="FET121" s="63"/>
      <c r="FEU121" s="63"/>
      <c r="FEV121" s="63"/>
      <c r="FEW121" s="63"/>
      <c r="FEX121" s="63"/>
      <c r="FEY121" s="63"/>
      <c r="FEZ121" s="63"/>
      <c r="FFA121" s="63"/>
      <c r="FFB121" s="63"/>
      <c r="FFC121" s="63"/>
      <c r="FFD121" s="63"/>
      <c r="FFE121" s="63"/>
      <c r="FFF121" s="63"/>
      <c r="FFG121" s="63"/>
      <c r="FFH121" s="63"/>
      <c r="FFI121" s="63"/>
      <c r="FFJ121" s="63"/>
      <c r="FFK121" s="63"/>
      <c r="FFL121" s="63"/>
      <c r="FFM121" s="63"/>
      <c r="FFN121" s="63"/>
      <c r="FFO121" s="63"/>
      <c r="FFP121" s="63"/>
      <c r="FFQ121" s="63"/>
      <c r="FFR121" s="63"/>
      <c r="FFS121" s="63"/>
      <c r="FFT121" s="63"/>
      <c r="FFU121" s="63"/>
      <c r="FFV121" s="63"/>
      <c r="FFW121" s="63"/>
      <c r="FFX121" s="63"/>
      <c r="FFY121" s="63"/>
      <c r="FFZ121" s="63"/>
      <c r="FGA121" s="63"/>
      <c r="FGB121" s="63"/>
      <c r="FGC121" s="63"/>
      <c r="FGD121" s="63"/>
      <c r="FGE121" s="63"/>
      <c r="FGF121" s="63"/>
      <c r="FGG121" s="63"/>
      <c r="FGH121" s="63"/>
      <c r="FGI121" s="63"/>
      <c r="FGJ121" s="63"/>
      <c r="FGK121" s="63"/>
      <c r="FGL121" s="63"/>
      <c r="FGM121" s="63"/>
      <c r="FGN121" s="63"/>
      <c r="FGO121" s="63"/>
      <c r="FGP121" s="63"/>
      <c r="FGQ121" s="63"/>
      <c r="FGR121" s="63"/>
      <c r="FGS121" s="63"/>
      <c r="FGT121" s="63"/>
      <c r="FGU121" s="63"/>
      <c r="FGV121" s="63"/>
      <c r="FGW121" s="63"/>
      <c r="FGX121" s="63"/>
      <c r="FGY121" s="63"/>
      <c r="FGZ121" s="63"/>
      <c r="FHA121" s="63"/>
      <c r="FHB121" s="63"/>
      <c r="FHC121" s="63"/>
      <c r="FHD121" s="63"/>
      <c r="FHE121" s="63"/>
      <c r="FHF121" s="63"/>
      <c r="FHG121" s="63"/>
      <c r="FHH121" s="63"/>
      <c r="FHI121" s="63"/>
      <c r="FHJ121" s="63"/>
      <c r="FHK121" s="63"/>
      <c r="FHL121" s="63"/>
      <c r="FHM121" s="63"/>
      <c r="FHN121" s="63"/>
      <c r="FHO121" s="63"/>
      <c r="FHP121" s="63"/>
      <c r="FHQ121" s="63"/>
      <c r="FHR121" s="63"/>
      <c r="FHS121" s="63"/>
      <c r="FHT121" s="63"/>
      <c r="FHU121" s="63"/>
      <c r="FHV121" s="63"/>
      <c r="FHW121" s="63"/>
      <c r="FHX121" s="63"/>
      <c r="FHY121" s="63"/>
      <c r="FHZ121" s="63"/>
      <c r="FIA121" s="63"/>
      <c r="FIB121" s="63"/>
      <c r="FIC121" s="63"/>
      <c r="FID121" s="63"/>
      <c r="FIE121" s="63"/>
      <c r="FIF121" s="63"/>
      <c r="FIG121" s="63"/>
      <c r="FIH121" s="63"/>
      <c r="FII121" s="63"/>
      <c r="FIJ121" s="63"/>
      <c r="FIK121" s="63"/>
      <c r="FIL121" s="63"/>
      <c r="FIM121" s="63"/>
      <c r="FIN121" s="63"/>
      <c r="FIO121" s="63"/>
      <c r="FIP121" s="63"/>
      <c r="FIQ121" s="63"/>
      <c r="FIR121" s="63"/>
      <c r="FIS121" s="63"/>
      <c r="FIT121" s="63"/>
      <c r="FIU121" s="63"/>
      <c r="FIV121" s="63"/>
      <c r="FIW121" s="63"/>
      <c r="FIX121" s="63"/>
      <c r="FIY121" s="63"/>
      <c r="FIZ121" s="63"/>
      <c r="FJA121" s="63"/>
      <c r="FJB121" s="63"/>
      <c r="FJC121" s="63"/>
      <c r="FJD121" s="63"/>
      <c r="FJE121" s="63"/>
      <c r="FJF121" s="63"/>
      <c r="FJG121" s="63"/>
      <c r="FJH121" s="63"/>
      <c r="FJI121" s="63"/>
      <c r="FJJ121" s="63"/>
      <c r="FJK121" s="63"/>
      <c r="FJL121" s="63"/>
      <c r="FJM121" s="63"/>
      <c r="FJN121" s="63"/>
      <c r="FJO121" s="63"/>
      <c r="FJP121" s="63"/>
      <c r="FJQ121" s="63"/>
      <c r="FJR121" s="63"/>
      <c r="FJS121" s="63"/>
      <c r="FJT121" s="63"/>
      <c r="FJU121" s="63"/>
      <c r="FJV121" s="63"/>
      <c r="FJW121" s="63"/>
      <c r="FJX121" s="63"/>
      <c r="FJY121" s="63"/>
      <c r="FJZ121" s="63"/>
      <c r="FKA121" s="63"/>
      <c r="FKB121" s="63"/>
      <c r="FKC121" s="63"/>
      <c r="FKD121" s="63"/>
      <c r="FKE121" s="63"/>
      <c r="FKF121" s="63"/>
      <c r="FKG121" s="63"/>
      <c r="FKH121" s="63"/>
      <c r="FKI121" s="63"/>
      <c r="FKJ121" s="63"/>
      <c r="FKK121" s="63"/>
      <c r="FKL121" s="63"/>
      <c r="FKM121" s="63"/>
      <c r="FKN121" s="63"/>
      <c r="FKO121" s="63"/>
      <c r="FKP121" s="63"/>
      <c r="FKQ121" s="63"/>
      <c r="FKR121" s="63"/>
      <c r="FKS121" s="63"/>
      <c r="FKT121" s="63"/>
      <c r="FKU121" s="63"/>
      <c r="FKV121" s="63"/>
      <c r="FKW121" s="63"/>
      <c r="FKX121" s="63"/>
      <c r="FKY121" s="63"/>
      <c r="FKZ121" s="63"/>
      <c r="FLA121" s="63"/>
      <c r="FLB121" s="63"/>
      <c r="FLC121" s="63"/>
      <c r="FLD121" s="63"/>
      <c r="FLE121" s="63"/>
      <c r="FLF121" s="63"/>
      <c r="FLG121" s="63"/>
      <c r="FLH121" s="63"/>
      <c r="FLI121" s="63"/>
      <c r="FLJ121" s="63"/>
      <c r="FLK121" s="63"/>
      <c r="FLL121" s="63"/>
      <c r="FLM121" s="63"/>
      <c r="FLN121" s="63"/>
      <c r="FLO121" s="63"/>
      <c r="FLP121" s="63"/>
      <c r="FLQ121" s="63"/>
      <c r="FLR121" s="63"/>
      <c r="FLS121" s="63"/>
      <c r="FLT121" s="63"/>
      <c r="FLU121" s="63"/>
      <c r="FLV121" s="63"/>
      <c r="FLW121" s="63"/>
      <c r="FLX121" s="63"/>
      <c r="FLY121" s="63"/>
      <c r="FLZ121" s="63"/>
      <c r="FMA121" s="63"/>
      <c r="FMB121" s="63"/>
      <c r="FMC121" s="63"/>
      <c r="FMD121" s="63"/>
      <c r="FME121" s="63"/>
      <c r="FMF121" s="63"/>
      <c r="FMG121" s="63"/>
      <c r="FMH121" s="63"/>
      <c r="FMI121" s="63"/>
      <c r="FMJ121" s="63"/>
      <c r="FMK121" s="63"/>
      <c r="FML121" s="63"/>
      <c r="FMM121" s="63"/>
      <c r="FMN121" s="63"/>
      <c r="FMO121" s="63"/>
      <c r="FMP121" s="63"/>
      <c r="FMQ121" s="63"/>
      <c r="FMR121" s="63"/>
      <c r="FMS121" s="63"/>
      <c r="FMT121" s="63"/>
      <c r="FMU121" s="63"/>
      <c r="FMV121" s="63"/>
      <c r="FMW121" s="63"/>
      <c r="FMX121" s="63"/>
      <c r="FMY121" s="63"/>
      <c r="FMZ121" s="63"/>
      <c r="FNA121" s="63"/>
      <c r="FNB121" s="63"/>
      <c r="FNC121" s="63"/>
      <c r="FND121" s="63"/>
      <c r="FNE121" s="63"/>
      <c r="FNF121" s="63"/>
      <c r="FNG121" s="63"/>
      <c r="FNH121" s="63"/>
      <c r="FNI121" s="63"/>
      <c r="FNJ121" s="63"/>
      <c r="FNK121" s="63"/>
      <c r="FNL121" s="63"/>
      <c r="FNM121" s="63"/>
      <c r="FNN121" s="63"/>
      <c r="FNO121" s="63"/>
      <c r="FNP121" s="63"/>
      <c r="FNQ121" s="63"/>
      <c r="FNR121" s="63"/>
      <c r="FNS121" s="63"/>
      <c r="FNT121" s="63"/>
      <c r="FNU121" s="63"/>
      <c r="FNV121" s="63"/>
      <c r="FNW121" s="63"/>
      <c r="FNX121" s="63"/>
      <c r="FNY121" s="63"/>
      <c r="FNZ121" s="63"/>
      <c r="FOA121" s="63"/>
      <c r="FOB121" s="63"/>
      <c r="FOC121" s="63"/>
      <c r="FOD121" s="63"/>
      <c r="FOE121" s="63"/>
      <c r="FOF121" s="63"/>
      <c r="FOG121" s="63"/>
      <c r="FOH121" s="63"/>
      <c r="FOI121" s="63"/>
      <c r="FOJ121" s="63"/>
      <c r="FOK121" s="63"/>
      <c r="FOL121" s="63"/>
      <c r="FOM121" s="63"/>
      <c r="FON121" s="63"/>
      <c r="FOO121" s="63"/>
      <c r="FOP121" s="63"/>
      <c r="FOQ121" s="63"/>
      <c r="FOR121" s="63"/>
      <c r="FOS121" s="63"/>
      <c r="FOT121" s="63"/>
      <c r="FOU121" s="63"/>
      <c r="FOV121" s="63"/>
      <c r="FOW121" s="63"/>
      <c r="FOX121" s="63"/>
      <c r="FOY121" s="63"/>
      <c r="FOZ121" s="63"/>
      <c r="FPA121" s="63"/>
      <c r="FPB121" s="63"/>
      <c r="FPC121" s="63"/>
      <c r="FPD121" s="63"/>
      <c r="FPE121" s="63"/>
      <c r="FPF121" s="63"/>
      <c r="FPG121" s="63"/>
      <c r="FPH121" s="63"/>
      <c r="FPI121" s="63"/>
      <c r="FPJ121" s="63"/>
      <c r="FPK121" s="63"/>
      <c r="FPL121" s="63"/>
      <c r="FPM121" s="63"/>
      <c r="FPN121" s="63"/>
      <c r="FPO121" s="63"/>
      <c r="FPP121" s="63"/>
      <c r="FPQ121" s="63"/>
      <c r="FPR121" s="63"/>
      <c r="FPS121" s="63"/>
      <c r="FPT121" s="63"/>
      <c r="FPU121" s="63"/>
      <c r="FPV121" s="63"/>
      <c r="FPW121" s="63"/>
      <c r="FPX121" s="63"/>
      <c r="FPY121" s="63"/>
      <c r="FPZ121" s="63"/>
      <c r="FQA121" s="63"/>
      <c r="FQB121" s="63"/>
      <c r="FQC121" s="63"/>
      <c r="FQD121" s="63"/>
      <c r="FQE121" s="63"/>
      <c r="FQF121" s="63"/>
      <c r="FQG121" s="63"/>
      <c r="FQH121" s="63"/>
      <c r="FQI121" s="63"/>
      <c r="FQJ121" s="63"/>
      <c r="FQK121" s="63"/>
      <c r="FQL121" s="63"/>
      <c r="FQM121" s="63"/>
      <c r="FQN121" s="63"/>
      <c r="FQO121" s="63"/>
      <c r="FQP121" s="63"/>
      <c r="FQQ121" s="63"/>
      <c r="FQR121" s="63"/>
      <c r="FQS121" s="63"/>
      <c r="FQT121" s="63"/>
      <c r="FQU121" s="63"/>
      <c r="FQV121" s="63"/>
      <c r="FQW121" s="63"/>
      <c r="FQX121" s="63"/>
      <c r="FQY121" s="63"/>
      <c r="FQZ121" s="63"/>
      <c r="FRA121" s="63"/>
      <c r="FRB121" s="63"/>
      <c r="FRC121" s="63"/>
      <c r="FRD121" s="63"/>
      <c r="FRE121" s="63"/>
      <c r="FRF121" s="63"/>
      <c r="FRG121" s="63"/>
      <c r="FRH121" s="63"/>
      <c r="FRI121" s="63"/>
      <c r="FRJ121" s="63"/>
      <c r="FRK121" s="63"/>
      <c r="FRL121" s="63"/>
      <c r="FRM121" s="63"/>
      <c r="FRN121" s="63"/>
      <c r="FRO121" s="63"/>
      <c r="FRP121" s="63"/>
      <c r="FRQ121" s="63"/>
      <c r="FRR121" s="63"/>
      <c r="FRS121" s="63"/>
      <c r="FRT121" s="63"/>
      <c r="FRU121" s="63"/>
      <c r="FRV121" s="63"/>
      <c r="FRW121" s="63"/>
      <c r="FRX121" s="63"/>
      <c r="FRY121" s="63"/>
      <c r="FRZ121" s="63"/>
      <c r="FSA121" s="63"/>
      <c r="FSB121" s="63"/>
      <c r="FSC121" s="63"/>
      <c r="FSD121" s="63"/>
      <c r="FSE121" s="63"/>
      <c r="FSF121" s="63"/>
      <c r="FSG121" s="63"/>
      <c r="FSH121" s="63"/>
      <c r="FSI121" s="63"/>
      <c r="FSJ121" s="63"/>
      <c r="FSK121" s="63"/>
      <c r="FSL121" s="63"/>
      <c r="FSM121" s="63"/>
      <c r="FSN121" s="63"/>
      <c r="FSO121" s="63"/>
      <c r="FSP121" s="63"/>
      <c r="FSQ121" s="63"/>
      <c r="FSR121" s="63"/>
      <c r="FSS121" s="63"/>
      <c r="FST121" s="63"/>
      <c r="FSU121" s="63"/>
      <c r="FSV121" s="63"/>
      <c r="FSW121" s="63"/>
      <c r="FSX121" s="63"/>
      <c r="FSY121" s="63"/>
      <c r="FSZ121" s="63"/>
      <c r="FTA121" s="63"/>
      <c r="FTB121" s="63"/>
      <c r="FTC121" s="63"/>
      <c r="FTD121" s="63"/>
      <c r="FTE121" s="63"/>
      <c r="FTF121" s="63"/>
      <c r="FTG121" s="63"/>
      <c r="FTH121" s="63"/>
      <c r="FTI121" s="63"/>
      <c r="FTJ121" s="63"/>
      <c r="FTK121" s="63"/>
      <c r="FTL121" s="63"/>
      <c r="FTM121" s="63"/>
      <c r="FTN121" s="63"/>
      <c r="FTO121" s="63"/>
      <c r="FTP121" s="63"/>
      <c r="FTQ121" s="63"/>
      <c r="FTR121" s="63"/>
      <c r="FTS121" s="63"/>
      <c r="FTT121" s="63"/>
      <c r="FTU121" s="63"/>
      <c r="FTV121" s="63"/>
      <c r="FTW121" s="63"/>
      <c r="FTX121" s="63"/>
      <c r="FTY121" s="63"/>
      <c r="FTZ121" s="63"/>
      <c r="FUA121" s="63"/>
      <c r="FUB121" s="63"/>
      <c r="FUC121" s="63"/>
      <c r="FUD121" s="63"/>
      <c r="FUE121" s="63"/>
      <c r="FUF121" s="63"/>
      <c r="FUG121" s="63"/>
      <c r="FUH121" s="63"/>
      <c r="FUI121" s="63"/>
      <c r="FUJ121" s="63"/>
      <c r="FUK121" s="63"/>
      <c r="FUL121" s="63"/>
      <c r="FUM121" s="63"/>
      <c r="FUN121" s="63"/>
      <c r="FUO121" s="63"/>
      <c r="FUP121" s="63"/>
      <c r="FUQ121" s="63"/>
      <c r="FUR121" s="63"/>
      <c r="FUS121" s="63"/>
      <c r="FUT121" s="63"/>
      <c r="FUU121" s="63"/>
      <c r="FUV121" s="63"/>
      <c r="FUW121" s="63"/>
      <c r="FUX121" s="63"/>
      <c r="FUY121" s="63"/>
      <c r="FUZ121" s="63"/>
      <c r="FVA121" s="63"/>
      <c r="FVB121" s="63"/>
      <c r="FVC121" s="63"/>
      <c r="FVD121" s="63"/>
      <c r="FVE121" s="63"/>
      <c r="FVF121" s="63"/>
      <c r="FVG121" s="63"/>
      <c r="FVH121" s="63"/>
      <c r="FVI121" s="63"/>
      <c r="FVJ121" s="63"/>
      <c r="FVK121" s="63"/>
      <c r="FVL121" s="63"/>
      <c r="FVM121" s="63"/>
      <c r="FVN121" s="63"/>
      <c r="FVO121" s="63"/>
      <c r="FVP121" s="63"/>
      <c r="FVQ121" s="63"/>
      <c r="FVR121" s="63"/>
      <c r="FVS121" s="63"/>
      <c r="FVT121" s="63"/>
      <c r="FVU121" s="63"/>
      <c r="FVV121" s="63"/>
      <c r="FVW121" s="63"/>
      <c r="FVX121" s="63"/>
      <c r="FVY121" s="63"/>
      <c r="FVZ121" s="63"/>
      <c r="FWA121" s="63"/>
      <c r="FWB121" s="63"/>
      <c r="FWC121" s="63"/>
      <c r="FWD121" s="63"/>
      <c r="FWE121" s="63"/>
      <c r="FWF121" s="63"/>
      <c r="FWG121" s="63"/>
      <c r="FWH121" s="63"/>
      <c r="FWI121" s="63"/>
      <c r="FWJ121" s="63"/>
      <c r="FWK121" s="63"/>
      <c r="FWL121" s="63"/>
      <c r="FWM121" s="63"/>
      <c r="FWN121" s="63"/>
      <c r="FWO121" s="63"/>
      <c r="FWP121" s="63"/>
      <c r="FWQ121" s="63"/>
      <c r="FWR121" s="63"/>
      <c r="FWS121" s="63"/>
      <c r="FWT121" s="63"/>
      <c r="FWU121" s="63"/>
      <c r="FWV121" s="63"/>
      <c r="FWW121" s="63"/>
      <c r="FWX121" s="63"/>
      <c r="FWY121" s="63"/>
      <c r="FWZ121" s="63"/>
      <c r="FXA121" s="63"/>
      <c r="FXB121" s="63"/>
      <c r="FXC121" s="63"/>
      <c r="FXD121" s="63"/>
      <c r="FXE121" s="63"/>
      <c r="FXF121" s="63"/>
      <c r="FXG121" s="63"/>
      <c r="FXH121" s="63"/>
      <c r="FXI121" s="63"/>
      <c r="FXJ121" s="63"/>
      <c r="FXK121" s="63"/>
      <c r="FXL121" s="63"/>
      <c r="FXM121" s="63"/>
      <c r="FXN121" s="63"/>
      <c r="FXO121" s="63"/>
      <c r="FXP121" s="63"/>
      <c r="FXQ121" s="63"/>
      <c r="FXR121" s="63"/>
      <c r="FXS121" s="63"/>
      <c r="FXT121" s="63"/>
      <c r="FXU121" s="63"/>
      <c r="FXV121" s="63"/>
      <c r="FXW121" s="63"/>
      <c r="FXX121" s="63"/>
      <c r="FXY121" s="63"/>
      <c r="FXZ121" s="63"/>
      <c r="FYA121" s="63"/>
      <c r="FYB121" s="63"/>
      <c r="FYC121" s="63"/>
      <c r="FYD121" s="63"/>
      <c r="FYE121" s="63"/>
      <c r="FYF121" s="63"/>
      <c r="FYG121" s="63"/>
      <c r="FYH121" s="63"/>
      <c r="FYI121" s="63"/>
      <c r="FYJ121" s="63"/>
      <c r="FYK121" s="63"/>
      <c r="FYL121" s="63"/>
      <c r="FYM121" s="63"/>
      <c r="FYN121" s="63"/>
      <c r="FYO121" s="63"/>
      <c r="FYP121" s="63"/>
      <c r="FYQ121" s="63"/>
      <c r="FYR121" s="63"/>
      <c r="FYS121" s="63"/>
      <c r="FYT121" s="63"/>
      <c r="FYU121" s="63"/>
      <c r="FYV121" s="63"/>
      <c r="FYW121" s="63"/>
      <c r="FYX121" s="63"/>
      <c r="FYY121" s="63"/>
      <c r="FYZ121" s="63"/>
      <c r="FZA121" s="63"/>
      <c r="FZB121" s="63"/>
      <c r="FZC121" s="63"/>
      <c r="FZD121" s="63"/>
      <c r="FZE121" s="63"/>
      <c r="FZF121" s="63"/>
      <c r="FZG121" s="63"/>
      <c r="FZH121" s="63"/>
      <c r="FZI121" s="63"/>
      <c r="FZJ121" s="63"/>
      <c r="FZK121" s="63"/>
      <c r="FZL121" s="63"/>
      <c r="FZM121" s="63"/>
      <c r="FZN121" s="63"/>
      <c r="FZO121" s="63"/>
      <c r="FZP121" s="63"/>
      <c r="FZQ121" s="63"/>
      <c r="FZR121" s="63"/>
      <c r="FZS121" s="63"/>
      <c r="FZT121" s="63"/>
      <c r="FZU121" s="63"/>
      <c r="FZV121" s="63"/>
      <c r="FZW121" s="63"/>
      <c r="FZX121" s="63"/>
      <c r="FZY121" s="63"/>
      <c r="FZZ121" s="63"/>
      <c r="GAA121" s="63"/>
      <c r="GAB121" s="63"/>
      <c r="GAC121" s="63"/>
      <c r="GAD121" s="63"/>
      <c r="GAE121" s="63"/>
      <c r="GAF121" s="63"/>
      <c r="GAG121" s="63"/>
      <c r="GAH121" s="63"/>
      <c r="GAI121" s="63"/>
      <c r="GAJ121" s="63"/>
      <c r="GAK121" s="63"/>
      <c r="GAL121" s="63"/>
      <c r="GAM121" s="63"/>
      <c r="GAN121" s="63"/>
      <c r="GAO121" s="63"/>
      <c r="GAP121" s="63"/>
      <c r="GAQ121" s="63"/>
      <c r="GAR121" s="63"/>
      <c r="GAS121" s="63"/>
      <c r="GAT121" s="63"/>
      <c r="GAU121" s="63"/>
      <c r="GAV121" s="63"/>
      <c r="GAW121" s="63"/>
      <c r="GAX121" s="63"/>
      <c r="GAY121" s="63"/>
      <c r="GAZ121" s="63"/>
      <c r="GBA121" s="63"/>
      <c r="GBB121" s="63"/>
      <c r="GBC121" s="63"/>
      <c r="GBD121" s="63"/>
      <c r="GBE121" s="63"/>
      <c r="GBF121" s="63"/>
      <c r="GBG121" s="63"/>
      <c r="GBH121" s="63"/>
      <c r="GBI121" s="63"/>
      <c r="GBJ121" s="63"/>
      <c r="GBK121" s="63"/>
      <c r="GBL121" s="63"/>
      <c r="GBM121" s="63"/>
      <c r="GBN121" s="63"/>
      <c r="GBO121" s="63"/>
      <c r="GBP121" s="63"/>
      <c r="GBQ121" s="63"/>
      <c r="GBR121" s="63"/>
      <c r="GBS121" s="63"/>
      <c r="GBT121" s="63"/>
      <c r="GBU121" s="63"/>
      <c r="GBV121" s="63"/>
      <c r="GBW121" s="63"/>
      <c r="GBX121" s="63"/>
      <c r="GBY121" s="63"/>
      <c r="GBZ121" s="63"/>
      <c r="GCA121" s="63"/>
      <c r="GCB121" s="63"/>
      <c r="GCC121" s="63"/>
      <c r="GCD121" s="63"/>
      <c r="GCE121" s="63"/>
      <c r="GCF121" s="63"/>
      <c r="GCG121" s="63"/>
      <c r="GCH121" s="63"/>
      <c r="GCI121" s="63"/>
      <c r="GCJ121" s="63"/>
      <c r="GCK121" s="63"/>
      <c r="GCL121" s="63"/>
      <c r="GCM121" s="63"/>
      <c r="GCN121" s="63"/>
      <c r="GCO121" s="63"/>
      <c r="GCP121" s="63"/>
      <c r="GCQ121" s="63"/>
      <c r="GCR121" s="63"/>
      <c r="GCS121" s="63"/>
      <c r="GCT121" s="63"/>
      <c r="GCU121" s="63"/>
      <c r="GCV121" s="63"/>
      <c r="GCW121" s="63"/>
      <c r="GCX121" s="63"/>
      <c r="GCY121" s="63"/>
      <c r="GCZ121" s="63"/>
      <c r="GDA121" s="63"/>
      <c r="GDB121" s="63"/>
      <c r="GDC121" s="63"/>
      <c r="GDD121" s="63"/>
      <c r="GDE121" s="63"/>
      <c r="GDF121" s="63"/>
      <c r="GDG121" s="63"/>
      <c r="GDH121" s="63"/>
      <c r="GDI121" s="63"/>
      <c r="GDJ121" s="63"/>
      <c r="GDK121" s="63"/>
      <c r="GDL121" s="63"/>
      <c r="GDM121" s="63"/>
      <c r="GDN121" s="63"/>
      <c r="GDO121" s="63"/>
      <c r="GDP121" s="63"/>
      <c r="GDQ121" s="63"/>
      <c r="GDR121" s="63"/>
      <c r="GDS121" s="63"/>
      <c r="GDT121" s="63"/>
      <c r="GDU121" s="63"/>
      <c r="GDV121" s="63"/>
      <c r="GDW121" s="63"/>
      <c r="GDX121" s="63"/>
      <c r="GDY121" s="63"/>
      <c r="GDZ121" s="63"/>
      <c r="GEA121" s="63"/>
      <c r="GEB121" s="63"/>
      <c r="GEC121" s="63"/>
      <c r="GED121" s="63"/>
      <c r="GEE121" s="63"/>
      <c r="GEF121" s="63"/>
      <c r="GEG121" s="63"/>
      <c r="GEH121" s="63"/>
      <c r="GEI121" s="63"/>
      <c r="GEJ121" s="63"/>
      <c r="GEK121" s="63"/>
      <c r="GEL121" s="63"/>
      <c r="GEM121" s="63"/>
      <c r="GEN121" s="63"/>
      <c r="GEO121" s="63"/>
      <c r="GEP121" s="63"/>
      <c r="GEQ121" s="63"/>
      <c r="GER121" s="63"/>
      <c r="GES121" s="63"/>
      <c r="GET121" s="63"/>
      <c r="GEU121" s="63"/>
      <c r="GEV121" s="63"/>
      <c r="GEW121" s="63"/>
      <c r="GEX121" s="63"/>
      <c r="GEY121" s="63"/>
      <c r="GEZ121" s="63"/>
      <c r="GFA121" s="63"/>
      <c r="GFB121" s="63"/>
      <c r="GFC121" s="63"/>
      <c r="GFD121" s="63"/>
      <c r="GFE121" s="63"/>
      <c r="GFF121" s="63"/>
      <c r="GFG121" s="63"/>
      <c r="GFH121" s="63"/>
      <c r="GFI121" s="63"/>
      <c r="GFJ121" s="63"/>
      <c r="GFK121" s="63"/>
      <c r="GFL121" s="63"/>
      <c r="GFM121" s="63"/>
      <c r="GFN121" s="63"/>
      <c r="GFO121" s="63"/>
      <c r="GFP121" s="63"/>
      <c r="GFQ121" s="63"/>
      <c r="GFR121" s="63"/>
      <c r="GFS121" s="63"/>
      <c r="GFT121" s="63"/>
      <c r="GFU121" s="63"/>
      <c r="GFV121" s="63"/>
      <c r="GFW121" s="63"/>
      <c r="GFX121" s="63"/>
      <c r="GFY121" s="63"/>
      <c r="GFZ121" s="63"/>
      <c r="GGA121" s="63"/>
      <c r="GGB121" s="63"/>
      <c r="GGC121" s="63"/>
      <c r="GGD121" s="63"/>
      <c r="GGE121" s="63"/>
      <c r="GGF121" s="63"/>
      <c r="GGG121" s="63"/>
      <c r="GGH121" s="63"/>
      <c r="GGI121" s="63"/>
      <c r="GGJ121" s="63"/>
      <c r="GGK121" s="63"/>
      <c r="GGL121" s="63"/>
      <c r="GGM121" s="63"/>
      <c r="GGN121" s="63"/>
      <c r="GGO121" s="63"/>
      <c r="GGP121" s="63"/>
      <c r="GGQ121" s="63"/>
      <c r="GGR121" s="63"/>
      <c r="GGS121" s="63"/>
      <c r="GGT121" s="63"/>
      <c r="GGU121" s="63"/>
      <c r="GGV121" s="63"/>
      <c r="GGW121" s="63"/>
      <c r="GGX121" s="63"/>
      <c r="GGY121" s="63"/>
      <c r="GGZ121" s="63"/>
      <c r="GHA121" s="63"/>
      <c r="GHB121" s="63"/>
      <c r="GHC121" s="63"/>
      <c r="GHD121" s="63"/>
      <c r="GHE121" s="63"/>
      <c r="GHF121" s="63"/>
      <c r="GHG121" s="63"/>
      <c r="GHH121" s="63"/>
      <c r="GHI121" s="63"/>
      <c r="GHJ121" s="63"/>
      <c r="GHK121" s="63"/>
      <c r="GHL121" s="63"/>
      <c r="GHM121" s="63"/>
      <c r="GHN121" s="63"/>
      <c r="GHO121" s="63"/>
      <c r="GHP121" s="63"/>
      <c r="GHQ121" s="63"/>
      <c r="GHR121" s="63"/>
      <c r="GHS121" s="63"/>
      <c r="GHT121" s="63"/>
      <c r="GHU121" s="63"/>
      <c r="GHV121" s="63"/>
      <c r="GHW121" s="63"/>
      <c r="GHX121" s="63"/>
      <c r="GHY121" s="63"/>
      <c r="GHZ121" s="63"/>
      <c r="GIA121" s="63"/>
      <c r="GIB121" s="63"/>
      <c r="GIC121" s="63"/>
      <c r="GID121" s="63"/>
      <c r="GIE121" s="63"/>
      <c r="GIF121" s="63"/>
      <c r="GIG121" s="63"/>
      <c r="GIH121" s="63"/>
      <c r="GII121" s="63"/>
      <c r="GIJ121" s="63"/>
      <c r="GIK121" s="63"/>
      <c r="GIL121" s="63"/>
      <c r="GIM121" s="63"/>
      <c r="GIN121" s="63"/>
      <c r="GIO121" s="63"/>
      <c r="GIP121" s="63"/>
      <c r="GIQ121" s="63"/>
      <c r="GIR121" s="63"/>
      <c r="GIS121" s="63"/>
      <c r="GIT121" s="63"/>
      <c r="GIU121" s="63"/>
      <c r="GIV121" s="63"/>
      <c r="GIW121" s="63"/>
      <c r="GIX121" s="63"/>
      <c r="GIY121" s="63"/>
      <c r="GIZ121" s="63"/>
      <c r="GJA121" s="63"/>
      <c r="GJB121" s="63"/>
      <c r="GJC121" s="63"/>
      <c r="GJD121" s="63"/>
      <c r="GJE121" s="63"/>
      <c r="GJF121" s="63"/>
      <c r="GJG121" s="63"/>
      <c r="GJH121" s="63"/>
      <c r="GJI121" s="63"/>
      <c r="GJJ121" s="63"/>
      <c r="GJK121" s="63"/>
      <c r="GJL121" s="63"/>
      <c r="GJM121" s="63"/>
      <c r="GJN121" s="63"/>
      <c r="GJO121" s="63"/>
      <c r="GJP121" s="63"/>
      <c r="GJQ121" s="63"/>
      <c r="GJR121" s="63"/>
      <c r="GJS121" s="63"/>
      <c r="GJT121" s="63"/>
      <c r="GJU121" s="63"/>
      <c r="GJV121" s="63"/>
      <c r="GJW121" s="63"/>
      <c r="GJX121" s="63"/>
      <c r="GJY121" s="63"/>
      <c r="GJZ121" s="63"/>
      <c r="GKA121" s="63"/>
      <c r="GKB121" s="63"/>
      <c r="GKC121" s="63"/>
      <c r="GKD121" s="63"/>
      <c r="GKE121" s="63"/>
      <c r="GKF121" s="63"/>
      <c r="GKG121" s="63"/>
      <c r="GKH121" s="63"/>
      <c r="GKI121" s="63"/>
      <c r="GKJ121" s="63"/>
      <c r="GKK121" s="63"/>
      <c r="GKL121" s="63"/>
      <c r="GKM121" s="63"/>
      <c r="GKN121" s="63"/>
      <c r="GKO121" s="63"/>
      <c r="GKP121" s="63"/>
      <c r="GKQ121" s="63"/>
      <c r="GKR121" s="63"/>
      <c r="GKS121" s="63"/>
      <c r="GKT121" s="63"/>
      <c r="GKU121" s="63"/>
      <c r="GKV121" s="63"/>
      <c r="GKW121" s="63"/>
      <c r="GKX121" s="63"/>
      <c r="GKY121" s="63"/>
      <c r="GKZ121" s="63"/>
      <c r="GLA121" s="63"/>
      <c r="GLB121" s="63"/>
      <c r="GLC121" s="63"/>
      <c r="GLD121" s="63"/>
      <c r="GLE121" s="63"/>
      <c r="GLF121" s="63"/>
      <c r="GLG121" s="63"/>
      <c r="GLH121" s="63"/>
      <c r="GLI121" s="63"/>
      <c r="GLJ121" s="63"/>
      <c r="GLK121" s="63"/>
      <c r="GLL121" s="63"/>
      <c r="GLM121" s="63"/>
      <c r="GLN121" s="63"/>
      <c r="GLO121" s="63"/>
      <c r="GLP121" s="63"/>
      <c r="GLQ121" s="63"/>
      <c r="GLR121" s="63"/>
      <c r="GLS121" s="63"/>
      <c r="GLT121" s="63"/>
      <c r="GLU121" s="63"/>
      <c r="GLV121" s="63"/>
      <c r="GLW121" s="63"/>
      <c r="GLX121" s="63"/>
      <c r="GLY121" s="63"/>
      <c r="GLZ121" s="63"/>
      <c r="GMA121" s="63"/>
      <c r="GMB121" s="63"/>
      <c r="GMC121" s="63"/>
      <c r="GMD121" s="63"/>
      <c r="GME121" s="63"/>
      <c r="GMF121" s="63"/>
      <c r="GMG121" s="63"/>
      <c r="GMH121" s="63"/>
      <c r="GMI121" s="63"/>
      <c r="GMJ121" s="63"/>
      <c r="GMK121" s="63"/>
      <c r="GML121" s="63"/>
      <c r="GMM121" s="63"/>
      <c r="GMN121" s="63"/>
      <c r="GMO121" s="63"/>
      <c r="GMP121" s="63"/>
      <c r="GMQ121" s="63"/>
      <c r="GMR121" s="63"/>
      <c r="GMS121" s="63"/>
      <c r="GMT121" s="63"/>
      <c r="GMU121" s="63"/>
      <c r="GMV121" s="63"/>
      <c r="GMW121" s="63"/>
      <c r="GMX121" s="63"/>
      <c r="GMY121" s="63"/>
      <c r="GMZ121" s="63"/>
      <c r="GNA121" s="63"/>
      <c r="GNB121" s="63"/>
      <c r="GNC121" s="63"/>
      <c r="GND121" s="63"/>
      <c r="GNE121" s="63"/>
      <c r="GNF121" s="63"/>
      <c r="GNG121" s="63"/>
      <c r="GNH121" s="63"/>
      <c r="GNI121" s="63"/>
      <c r="GNJ121" s="63"/>
      <c r="GNK121" s="63"/>
      <c r="GNL121" s="63"/>
      <c r="GNM121" s="63"/>
      <c r="GNN121" s="63"/>
      <c r="GNO121" s="63"/>
      <c r="GNP121" s="63"/>
      <c r="GNQ121" s="63"/>
      <c r="GNR121" s="63"/>
      <c r="GNS121" s="63"/>
      <c r="GNT121" s="63"/>
      <c r="GNU121" s="63"/>
      <c r="GNV121" s="63"/>
      <c r="GNW121" s="63"/>
      <c r="GNX121" s="63"/>
      <c r="GNY121" s="63"/>
      <c r="GNZ121" s="63"/>
      <c r="GOA121" s="63"/>
      <c r="GOB121" s="63"/>
      <c r="GOC121" s="63"/>
      <c r="GOD121" s="63"/>
      <c r="GOE121" s="63"/>
      <c r="GOF121" s="63"/>
      <c r="GOG121" s="63"/>
      <c r="GOH121" s="63"/>
      <c r="GOI121" s="63"/>
      <c r="GOJ121" s="63"/>
      <c r="GOK121" s="63"/>
      <c r="GOL121" s="63"/>
      <c r="GOM121" s="63"/>
      <c r="GON121" s="63"/>
      <c r="GOO121" s="63"/>
      <c r="GOP121" s="63"/>
      <c r="GOQ121" s="63"/>
      <c r="GOR121" s="63"/>
      <c r="GOS121" s="63"/>
      <c r="GOT121" s="63"/>
      <c r="GOU121" s="63"/>
      <c r="GOV121" s="63"/>
      <c r="GOW121" s="63"/>
      <c r="GOX121" s="63"/>
      <c r="GOY121" s="63"/>
      <c r="GOZ121" s="63"/>
      <c r="GPA121" s="63"/>
      <c r="GPB121" s="63"/>
      <c r="GPC121" s="63"/>
      <c r="GPD121" s="63"/>
      <c r="GPE121" s="63"/>
      <c r="GPF121" s="63"/>
      <c r="GPG121" s="63"/>
      <c r="GPH121" s="63"/>
      <c r="GPI121" s="63"/>
      <c r="GPJ121" s="63"/>
      <c r="GPK121" s="63"/>
      <c r="GPL121" s="63"/>
      <c r="GPM121" s="63"/>
      <c r="GPN121" s="63"/>
      <c r="GPO121" s="63"/>
      <c r="GPP121" s="63"/>
      <c r="GPQ121" s="63"/>
      <c r="GPR121" s="63"/>
      <c r="GPS121" s="63"/>
      <c r="GPT121" s="63"/>
      <c r="GPU121" s="63"/>
      <c r="GPV121" s="63"/>
      <c r="GPW121" s="63"/>
      <c r="GPX121" s="63"/>
      <c r="GPY121" s="63"/>
      <c r="GPZ121" s="63"/>
      <c r="GQA121" s="63"/>
      <c r="GQB121" s="63"/>
      <c r="GQC121" s="63"/>
      <c r="GQD121" s="63"/>
      <c r="GQE121" s="63"/>
      <c r="GQF121" s="63"/>
      <c r="GQG121" s="63"/>
      <c r="GQH121" s="63"/>
      <c r="GQI121" s="63"/>
      <c r="GQJ121" s="63"/>
      <c r="GQK121" s="63"/>
      <c r="GQL121" s="63"/>
      <c r="GQM121" s="63"/>
      <c r="GQN121" s="63"/>
      <c r="GQO121" s="63"/>
      <c r="GQP121" s="63"/>
      <c r="GQQ121" s="63"/>
      <c r="GQR121" s="63"/>
      <c r="GQS121" s="63"/>
      <c r="GQT121" s="63"/>
      <c r="GQU121" s="63"/>
      <c r="GQV121" s="63"/>
      <c r="GQW121" s="63"/>
      <c r="GQX121" s="63"/>
      <c r="GQY121" s="63"/>
      <c r="GQZ121" s="63"/>
      <c r="GRA121" s="63"/>
      <c r="GRB121" s="63"/>
      <c r="GRC121" s="63"/>
      <c r="GRD121" s="63"/>
      <c r="GRE121" s="63"/>
      <c r="GRF121" s="63"/>
      <c r="GRG121" s="63"/>
      <c r="GRH121" s="63"/>
      <c r="GRI121" s="63"/>
      <c r="GRJ121" s="63"/>
      <c r="GRK121" s="63"/>
      <c r="GRL121" s="63"/>
      <c r="GRM121" s="63"/>
      <c r="GRN121" s="63"/>
      <c r="GRO121" s="63"/>
      <c r="GRP121" s="63"/>
      <c r="GRQ121" s="63"/>
      <c r="GRR121" s="63"/>
      <c r="GRS121" s="63"/>
      <c r="GRT121" s="63"/>
      <c r="GRU121" s="63"/>
      <c r="GRV121" s="63"/>
      <c r="GRW121" s="63"/>
      <c r="GRX121" s="63"/>
      <c r="GRY121" s="63"/>
      <c r="GRZ121" s="63"/>
      <c r="GSA121" s="63"/>
      <c r="GSB121" s="63"/>
      <c r="GSC121" s="63"/>
      <c r="GSD121" s="63"/>
      <c r="GSE121" s="63"/>
      <c r="GSF121" s="63"/>
      <c r="GSG121" s="63"/>
      <c r="GSH121" s="63"/>
      <c r="GSI121" s="63"/>
      <c r="GSJ121" s="63"/>
      <c r="GSK121" s="63"/>
      <c r="GSL121" s="63"/>
      <c r="GSM121" s="63"/>
      <c r="GSN121" s="63"/>
      <c r="GSO121" s="63"/>
      <c r="GSP121" s="63"/>
      <c r="GSQ121" s="63"/>
      <c r="GSR121" s="63"/>
      <c r="GSS121" s="63"/>
      <c r="GST121" s="63"/>
      <c r="GSU121" s="63"/>
      <c r="GSV121" s="63"/>
      <c r="GSW121" s="63"/>
      <c r="GSX121" s="63"/>
      <c r="GSY121" s="63"/>
      <c r="GSZ121" s="63"/>
      <c r="GTA121" s="63"/>
      <c r="GTB121" s="63"/>
      <c r="GTC121" s="63"/>
      <c r="GTD121" s="63"/>
      <c r="GTE121" s="63"/>
      <c r="GTF121" s="63"/>
      <c r="GTG121" s="63"/>
      <c r="GTH121" s="63"/>
      <c r="GTI121" s="63"/>
      <c r="GTJ121" s="63"/>
      <c r="GTK121" s="63"/>
      <c r="GTL121" s="63"/>
      <c r="GTM121" s="63"/>
      <c r="GTN121" s="63"/>
      <c r="GTO121" s="63"/>
      <c r="GTP121" s="63"/>
      <c r="GTQ121" s="63"/>
      <c r="GTR121" s="63"/>
      <c r="GTS121" s="63"/>
      <c r="GTT121" s="63"/>
      <c r="GTU121" s="63"/>
      <c r="GTV121" s="63"/>
      <c r="GTW121" s="63"/>
      <c r="GTX121" s="63"/>
      <c r="GTY121" s="63"/>
      <c r="GTZ121" s="63"/>
      <c r="GUA121" s="63"/>
      <c r="GUB121" s="63"/>
      <c r="GUC121" s="63"/>
      <c r="GUD121" s="63"/>
      <c r="GUE121" s="63"/>
      <c r="GUF121" s="63"/>
      <c r="GUG121" s="63"/>
      <c r="GUH121" s="63"/>
      <c r="GUI121" s="63"/>
      <c r="GUJ121" s="63"/>
      <c r="GUK121" s="63"/>
      <c r="GUL121" s="63"/>
      <c r="GUM121" s="63"/>
      <c r="GUN121" s="63"/>
      <c r="GUO121" s="63"/>
      <c r="GUP121" s="63"/>
      <c r="GUQ121" s="63"/>
      <c r="GUR121" s="63"/>
      <c r="GUS121" s="63"/>
      <c r="GUT121" s="63"/>
      <c r="GUU121" s="63"/>
      <c r="GUV121" s="63"/>
      <c r="GUW121" s="63"/>
      <c r="GUX121" s="63"/>
      <c r="GUY121" s="63"/>
      <c r="GUZ121" s="63"/>
      <c r="GVA121" s="63"/>
      <c r="GVB121" s="63"/>
      <c r="GVC121" s="63"/>
      <c r="GVD121" s="63"/>
      <c r="GVE121" s="63"/>
      <c r="GVF121" s="63"/>
      <c r="GVG121" s="63"/>
      <c r="GVH121" s="63"/>
      <c r="GVI121" s="63"/>
      <c r="GVJ121" s="63"/>
      <c r="GVK121" s="63"/>
      <c r="GVL121" s="63"/>
      <c r="GVM121" s="63"/>
      <c r="GVN121" s="63"/>
      <c r="GVO121" s="63"/>
      <c r="GVP121" s="63"/>
      <c r="GVQ121" s="63"/>
      <c r="GVR121" s="63"/>
      <c r="GVS121" s="63"/>
      <c r="GVT121" s="63"/>
      <c r="GVU121" s="63"/>
      <c r="GVV121" s="63"/>
      <c r="GVW121" s="63"/>
      <c r="GVX121" s="63"/>
      <c r="GVY121" s="63"/>
      <c r="GVZ121" s="63"/>
      <c r="GWA121" s="63"/>
      <c r="GWB121" s="63"/>
      <c r="GWC121" s="63"/>
      <c r="GWD121" s="63"/>
      <c r="GWE121" s="63"/>
      <c r="GWF121" s="63"/>
      <c r="GWG121" s="63"/>
      <c r="GWH121" s="63"/>
      <c r="GWI121" s="63"/>
      <c r="GWJ121" s="63"/>
      <c r="GWK121" s="63"/>
      <c r="GWL121" s="63"/>
      <c r="GWM121" s="63"/>
      <c r="GWN121" s="63"/>
      <c r="GWO121" s="63"/>
      <c r="GWP121" s="63"/>
      <c r="GWQ121" s="63"/>
      <c r="GWR121" s="63"/>
      <c r="GWS121" s="63"/>
      <c r="GWT121" s="63"/>
      <c r="GWU121" s="63"/>
      <c r="GWV121" s="63"/>
      <c r="GWW121" s="63"/>
      <c r="GWX121" s="63"/>
      <c r="GWY121" s="63"/>
      <c r="GWZ121" s="63"/>
      <c r="GXA121" s="63"/>
      <c r="GXB121" s="63"/>
      <c r="GXC121" s="63"/>
      <c r="GXD121" s="63"/>
      <c r="GXE121" s="63"/>
      <c r="GXF121" s="63"/>
      <c r="GXG121" s="63"/>
      <c r="GXH121" s="63"/>
      <c r="GXI121" s="63"/>
      <c r="GXJ121" s="63"/>
      <c r="GXK121" s="63"/>
      <c r="GXL121" s="63"/>
      <c r="GXM121" s="63"/>
      <c r="GXN121" s="63"/>
      <c r="GXO121" s="63"/>
      <c r="GXP121" s="63"/>
      <c r="GXQ121" s="63"/>
      <c r="GXR121" s="63"/>
      <c r="GXS121" s="63"/>
      <c r="GXT121" s="63"/>
      <c r="GXU121" s="63"/>
      <c r="GXV121" s="63"/>
      <c r="GXW121" s="63"/>
      <c r="GXX121" s="63"/>
      <c r="GXY121" s="63"/>
      <c r="GXZ121" s="63"/>
      <c r="GYA121" s="63"/>
      <c r="GYB121" s="63"/>
      <c r="GYC121" s="63"/>
      <c r="GYD121" s="63"/>
      <c r="GYE121" s="63"/>
      <c r="GYF121" s="63"/>
      <c r="GYG121" s="63"/>
      <c r="GYH121" s="63"/>
      <c r="GYI121" s="63"/>
      <c r="GYJ121" s="63"/>
      <c r="GYK121" s="63"/>
      <c r="GYL121" s="63"/>
      <c r="GYM121" s="63"/>
      <c r="GYN121" s="63"/>
      <c r="GYO121" s="63"/>
      <c r="GYP121" s="63"/>
      <c r="GYQ121" s="63"/>
      <c r="GYR121" s="63"/>
      <c r="GYS121" s="63"/>
      <c r="GYT121" s="63"/>
      <c r="GYU121" s="63"/>
      <c r="GYV121" s="63"/>
      <c r="GYW121" s="63"/>
      <c r="GYX121" s="63"/>
      <c r="GYY121" s="63"/>
      <c r="GYZ121" s="63"/>
      <c r="GZA121" s="63"/>
      <c r="GZB121" s="63"/>
      <c r="GZC121" s="63"/>
      <c r="GZD121" s="63"/>
      <c r="GZE121" s="63"/>
      <c r="GZF121" s="63"/>
      <c r="GZG121" s="63"/>
      <c r="GZH121" s="63"/>
      <c r="GZI121" s="63"/>
      <c r="GZJ121" s="63"/>
      <c r="GZK121" s="63"/>
      <c r="GZL121" s="63"/>
      <c r="GZM121" s="63"/>
      <c r="GZN121" s="63"/>
      <c r="GZO121" s="63"/>
      <c r="GZP121" s="63"/>
      <c r="GZQ121" s="63"/>
      <c r="GZR121" s="63"/>
      <c r="GZS121" s="63"/>
      <c r="GZT121" s="63"/>
      <c r="GZU121" s="63"/>
      <c r="GZV121" s="63"/>
      <c r="GZW121" s="63"/>
      <c r="GZX121" s="63"/>
      <c r="GZY121" s="63"/>
      <c r="GZZ121" s="63"/>
      <c r="HAA121" s="63"/>
      <c r="HAB121" s="63"/>
      <c r="HAC121" s="63"/>
      <c r="HAD121" s="63"/>
      <c r="HAE121" s="63"/>
      <c r="HAF121" s="63"/>
      <c r="HAG121" s="63"/>
      <c r="HAH121" s="63"/>
      <c r="HAI121" s="63"/>
      <c r="HAJ121" s="63"/>
      <c r="HAK121" s="63"/>
      <c r="HAL121" s="63"/>
      <c r="HAM121" s="63"/>
      <c r="HAN121" s="63"/>
      <c r="HAO121" s="63"/>
      <c r="HAP121" s="63"/>
      <c r="HAQ121" s="63"/>
      <c r="HAR121" s="63"/>
      <c r="HAS121" s="63"/>
      <c r="HAT121" s="63"/>
      <c r="HAU121" s="63"/>
      <c r="HAV121" s="63"/>
      <c r="HAW121" s="63"/>
      <c r="HAX121" s="63"/>
      <c r="HAY121" s="63"/>
      <c r="HAZ121" s="63"/>
      <c r="HBA121" s="63"/>
      <c r="HBB121" s="63"/>
      <c r="HBC121" s="63"/>
      <c r="HBD121" s="63"/>
      <c r="HBE121" s="63"/>
      <c r="HBF121" s="63"/>
      <c r="HBG121" s="63"/>
      <c r="HBH121" s="63"/>
      <c r="HBI121" s="63"/>
      <c r="HBJ121" s="63"/>
      <c r="HBK121" s="63"/>
      <c r="HBL121" s="63"/>
      <c r="HBM121" s="63"/>
      <c r="HBN121" s="63"/>
      <c r="HBO121" s="63"/>
      <c r="HBP121" s="63"/>
      <c r="HBQ121" s="63"/>
      <c r="HBR121" s="63"/>
      <c r="HBS121" s="63"/>
      <c r="HBT121" s="63"/>
      <c r="HBU121" s="63"/>
      <c r="HBV121" s="63"/>
      <c r="HBW121" s="63"/>
      <c r="HBX121" s="63"/>
      <c r="HBY121" s="63"/>
      <c r="HBZ121" s="63"/>
      <c r="HCA121" s="63"/>
      <c r="HCB121" s="63"/>
      <c r="HCC121" s="63"/>
      <c r="HCD121" s="63"/>
      <c r="HCE121" s="63"/>
      <c r="HCF121" s="63"/>
      <c r="HCG121" s="63"/>
      <c r="HCH121" s="63"/>
      <c r="HCI121" s="63"/>
      <c r="HCJ121" s="63"/>
      <c r="HCK121" s="63"/>
      <c r="HCL121" s="63"/>
      <c r="HCM121" s="63"/>
      <c r="HCN121" s="63"/>
      <c r="HCO121" s="63"/>
      <c r="HCP121" s="63"/>
      <c r="HCQ121" s="63"/>
      <c r="HCR121" s="63"/>
      <c r="HCS121" s="63"/>
      <c r="HCT121" s="63"/>
      <c r="HCU121" s="63"/>
      <c r="HCV121" s="63"/>
      <c r="HCW121" s="63"/>
      <c r="HCX121" s="63"/>
      <c r="HCY121" s="63"/>
      <c r="HCZ121" s="63"/>
      <c r="HDA121" s="63"/>
      <c r="HDB121" s="63"/>
      <c r="HDC121" s="63"/>
      <c r="HDD121" s="63"/>
      <c r="HDE121" s="63"/>
      <c r="HDF121" s="63"/>
      <c r="HDG121" s="63"/>
      <c r="HDH121" s="63"/>
      <c r="HDI121" s="63"/>
      <c r="HDJ121" s="63"/>
      <c r="HDK121" s="63"/>
      <c r="HDL121" s="63"/>
      <c r="HDM121" s="63"/>
      <c r="HDN121" s="63"/>
      <c r="HDO121" s="63"/>
      <c r="HDP121" s="63"/>
      <c r="HDQ121" s="63"/>
      <c r="HDR121" s="63"/>
      <c r="HDS121" s="63"/>
      <c r="HDT121" s="63"/>
      <c r="HDU121" s="63"/>
      <c r="HDV121" s="63"/>
      <c r="HDW121" s="63"/>
      <c r="HDX121" s="63"/>
      <c r="HDY121" s="63"/>
      <c r="HDZ121" s="63"/>
      <c r="HEA121" s="63"/>
      <c r="HEB121" s="63"/>
      <c r="HEC121" s="63"/>
      <c r="HED121" s="63"/>
      <c r="HEE121" s="63"/>
      <c r="HEF121" s="63"/>
      <c r="HEG121" s="63"/>
      <c r="HEH121" s="63"/>
      <c r="HEI121" s="63"/>
      <c r="HEJ121" s="63"/>
      <c r="HEK121" s="63"/>
      <c r="HEL121" s="63"/>
      <c r="HEM121" s="63"/>
      <c r="HEN121" s="63"/>
      <c r="HEO121" s="63"/>
      <c r="HEP121" s="63"/>
      <c r="HEQ121" s="63"/>
      <c r="HER121" s="63"/>
      <c r="HES121" s="63"/>
      <c r="HET121" s="63"/>
      <c r="HEU121" s="63"/>
      <c r="HEV121" s="63"/>
      <c r="HEW121" s="63"/>
      <c r="HEX121" s="63"/>
      <c r="HEY121" s="63"/>
      <c r="HEZ121" s="63"/>
      <c r="HFA121" s="63"/>
      <c r="HFB121" s="63"/>
      <c r="HFC121" s="63"/>
      <c r="HFD121" s="63"/>
      <c r="HFE121" s="63"/>
      <c r="HFF121" s="63"/>
      <c r="HFG121" s="63"/>
      <c r="HFH121" s="63"/>
      <c r="HFI121" s="63"/>
      <c r="HFJ121" s="63"/>
      <c r="HFK121" s="63"/>
      <c r="HFL121" s="63"/>
      <c r="HFM121" s="63"/>
      <c r="HFN121" s="63"/>
      <c r="HFO121" s="63"/>
      <c r="HFP121" s="63"/>
      <c r="HFQ121" s="63"/>
      <c r="HFR121" s="63"/>
      <c r="HFS121" s="63"/>
      <c r="HFT121" s="63"/>
      <c r="HFU121" s="63"/>
      <c r="HFV121" s="63"/>
      <c r="HFW121" s="63"/>
      <c r="HFX121" s="63"/>
      <c r="HFY121" s="63"/>
      <c r="HFZ121" s="63"/>
      <c r="HGA121" s="63"/>
      <c r="HGB121" s="63"/>
      <c r="HGC121" s="63"/>
      <c r="HGD121" s="63"/>
      <c r="HGE121" s="63"/>
      <c r="HGF121" s="63"/>
      <c r="HGG121" s="63"/>
      <c r="HGH121" s="63"/>
      <c r="HGI121" s="63"/>
      <c r="HGJ121" s="63"/>
      <c r="HGK121" s="63"/>
      <c r="HGL121" s="63"/>
      <c r="HGM121" s="63"/>
      <c r="HGN121" s="63"/>
      <c r="HGO121" s="63"/>
      <c r="HGP121" s="63"/>
      <c r="HGQ121" s="63"/>
      <c r="HGR121" s="63"/>
      <c r="HGS121" s="63"/>
      <c r="HGT121" s="63"/>
      <c r="HGU121" s="63"/>
      <c r="HGV121" s="63"/>
      <c r="HGW121" s="63"/>
      <c r="HGX121" s="63"/>
      <c r="HGY121" s="63"/>
      <c r="HGZ121" s="63"/>
      <c r="HHA121" s="63"/>
      <c r="HHB121" s="63"/>
      <c r="HHC121" s="63"/>
      <c r="HHD121" s="63"/>
      <c r="HHE121" s="63"/>
      <c r="HHF121" s="63"/>
      <c r="HHG121" s="63"/>
      <c r="HHH121" s="63"/>
      <c r="HHI121" s="63"/>
      <c r="HHJ121" s="63"/>
      <c r="HHK121" s="63"/>
      <c r="HHL121" s="63"/>
      <c r="HHM121" s="63"/>
      <c r="HHN121" s="63"/>
      <c r="HHO121" s="63"/>
      <c r="HHP121" s="63"/>
      <c r="HHQ121" s="63"/>
      <c r="HHR121" s="63"/>
      <c r="HHS121" s="63"/>
      <c r="HHT121" s="63"/>
      <c r="HHU121" s="63"/>
      <c r="HHV121" s="63"/>
      <c r="HHW121" s="63"/>
      <c r="HHX121" s="63"/>
      <c r="HHY121" s="63"/>
      <c r="HHZ121" s="63"/>
      <c r="HIA121" s="63"/>
      <c r="HIB121" s="63"/>
      <c r="HIC121" s="63"/>
      <c r="HID121" s="63"/>
      <c r="HIE121" s="63"/>
      <c r="HIF121" s="63"/>
      <c r="HIG121" s="63"/>
      <c r="HIH121" s="63"/>
      <c r="HII121" s="63"/>
      <c r="HIJ121" s="63"/>
      <c r="HIK121" s="63"/>
      <c r="HIL121" s="63"/>
      <c r="HIM121" s="63"/>
      <c r="HIN121" s="63"/>
      <c r="HIO121" s="63"/>
      <c r="HIP121" s="63"/>
      <c r="HIQ121" s="63"/>
      <c r="HIR121" s="63"/>
      <c r="HIS121" s="63"/>
      <c r="HIT121" s="63"/>
      <c r="HIU121" s="63"/>
      <c r="HIV121" s="63"/>
      <c r="HIW121" s="63"/>
      <c r="HIX121" s="63"/>
      <c r="HIY121" s="63"/>
      <c r="HIZ121" s="63"/>
      <c r="HJA121" s="63"/>
      <c r="HJB121" s="63"/>
      <c r="HJC121" s="63"/>
      <c r="HJD121" s="63"/>
      <c r="HJE121" s="63"/>
      <c r="HJF121" s="63"/>
      <c r="HJG121" s="63"/>
      <c r="HJH121" s="63"/>
      <c r="HJI121" s="63"/>
      <c r="HJJ121" s="63"/>
      <c r="HJK121" s="63"/>
      <c r="HJL121" s="63"/>
      <c r="HJM121" s="63"/>
      <c r="HJN121" s="63"/>
      <c r="HJO121" s="63"/>
      <c r="HJP121" s="63"/>
      <c r="HJQ121" s="63"/>
      <c r="HJR121" s="63"/>
      <c r="HJS121" s="63"/>
      <c r="HJT121" s="63"/>
      <c r="HJU121" s="63"/>
      <c r="HJV121" s="63"/>
      <c r="HJW121" s="63"/>
      <c r="HJX121" s="63"/>
      <c r="HJY121" s="63"/>
      <c r="HJZ121" s="63"/>
      <c r="HKA121" s="63"/>
      <c r="HKB121" s="63"/>
      <c r="HKC121" s="63"/>
      <c r="HKD121" s="63"/>
      <c r="HKE121" s="63"/>
      <c r="HKF121" s="63"/>
      <c r="HKG121" s="63"/>
      <c r="HKH121" s="63"/>
      <c r="HKI121" s="63"/>
      <c r="HKJ121" s="63"/>
      <c r="HKK121" s="63"/>
      <c r="HKL121" s="63"/>
      <c r="HKM121" s="63"/>
      <c r="HKN121" s="63"/>
      <c r="HKO121" s="63"/>
      <c r="HKP121" s="63"/>
      <c r="HKQ121" s="63"/>
      <c r="HKR121" s="63"/>
      <c r="HKS121" s="63"/>
      <c r="HKT121" s="63"/>
      <c r="HKU121" s="63"/>
      <c r="HKV121" s="63"/>
      <c r="HKW121" s="63"/>
      <c r="HKX121" s="63"/>
      <c r="HKY121" s="63"/>
      <c r="HKZ121" s="63"/>
      <c r="HLA121" s="63"/>
      <c r="HLB121" s="63"/>
      <c r="HLC121" s="63"/>
      <c r="HLD121" s="63"/>
      <c r="HLE121" s="63"/>
      <c r="HLF121" s="63"/>
      <c r="HLG121" s="63"/>
      <c r="HLH121" s="63"/>
      <c r="HLI121" s="63"/>
      <c r="HLJ121" s="63"/>
      <c r="HLK121" s="63"/>
      <c r="HLL121" s="63"/>
      <c r="HLM121" s="63"/>
      <c r="HLN121" s="63"/>
      <c r="HLO121" s="63"/>
      <c r="HLP121" s="63"/>
      <c r="HLQ121" s="63"/>
      <c r="HLR121" s="63"/>
      <c r="HLS121" s="63"/>
      <c r="HLT121" s="63"/>
      <c r="HLU121" s="63"/>
      <c r="HLV121" s="63"/>
      <c r="HLW121" s="63"/>
      <c r="HLX121" s="63"/>
      <c r="HLY121" s="63"/>
      <c r="HLZ121" s="63"/>
      <c r="HMA121" s="63"/>
      <c r="HMB121" s="63"/>
      <c r="HMC121" s="63"/>
      <c r="HMD121" s="63"/>
      <c r="HME121" s="63"/>
      <c r="HMF121" s="63"/>
      <c r="HMG121" s="63"/>
      <c r="HMH121" s="63"/>
      <c r="HMI121" s="63"/>
      <c r="HMJ121" s="63"/>
      <c r="HMK121" s="63"/>
      <c r="HML121" s="63"/>
      <c r="HMM121" s="63"/>
      <c r="HMN121" s="63"/>
      <c r="HMO121" s="63"/>
      <c r="HMP121" s="63"/>
      <c r="HMQ121" s="63"/>
      <c r="HMR121" s="63"/>
      <c r="HMS121" s="63"/>
      <c r="HMT121" s="63"/>
      <c r="HMU121" s="63"/>
      <c r="HMV121" s="63"/>
      <c r="HMW121" s="63"/>
      <c r="HMX121" s="63"/>
      <c r="HMY121" s="63"/>
      <c r="HMZ121" s="63"/>
      <c r="HNA121" s="63"/>
      <c r="HNB121" s="63"/>
      <c r="HNC121" s="63"/>
      <c r="HND121" s="63"/>
      <c r="HNE121" s="63"/>
      <c r="HNF121" s="63"/>
      <c r="HNG121" s="63"/>
      <c r="HNH121" s="63"/>
      <c r="HNI121" s="63"/>
      <c r="HNJ121" s="63"/>
      <c r="HNK121" s="63"/>
      <c r="HNL121" s="63"/>
      <c r="HNM121" s="63"/>
      <c r="HNN121" s="63"/>
      <c r="HNO121" s="63"/>
      <c r="HNP121" s="63"/>
      <c r="HNQ121" s="63"/>
      <c r="HNR121" s="63"/>
      <c r="HNS121" s="63"/>
      <c r="HNT121" s="63"/>
      <c r="HNU121" s="63"/>
      <c r="HNV121" s="63"/>
      <c r="HNW121" s="63"/>
      <c r="HNX121" s="63"/>
      <c r="HNY121" s="63"/>
      <c r="HNZ121" s="63"/>
      <c r="HOA121" s="63"/>
      <c r="HOB121" s="63"/>
      <c r="HOC121" s="63"/>
      <c r="HOD121" s="63"/>
      <c r="HOE121" s="63"/>
      <c r="HOF121" s="63"/>
      <c r="HOG121" s="63"/>
      <c r="HOH121" s="63"/>
      <c r="HOI121" s="63"/>
      <c r="HOJ121" s="63"/>
      <c r="HOK121" s="63"/>
      <c r="HOL121" s="63"/>
      <c r="HOM121" s="63"/>
      <c r="HON121" s="63"/>
      <c r="HOO121" s="63"/>
      <c r="HOP121" s="63"/>
      <c r="HOQ121" s="63"/>
      <c r="HOR121" s="63"/>
      <c r="HOS121" s="63"/>
      <c r="HOT121" s="63"/>
      <c r="HOU121" s="63"/>
      <c r="HOV121" s="63"/>
      <c r="HOW121" s="63"/>
      <c r="HOX121" s="63"/>
      <c r="HOY121" s="63"/>
      <c r="HOZ121" s="63"/>
      <c r="HPA121" s="63"/>
      <c r="HPB121" s="63"/>
      <c r="HPC121" s="63"/>
      <c r="HPD121" s="63"/>
      <c r="HPE121" s="63"/>
      <c r="HPF121" s="63"/>
      <c r="HPG121" s="63"/>
      <c r="HPH121" s="63"/>
      <c r="HPI121" s="63"/>
      <c r="HPJ121" s="63"/>
      <c r="HPK121" s="63"/>
      <c r="HPL121" s="63"/>
      <c r="HPM121" s="63"/>
      <c r="HPN121" s="63"/>
      <c r="HPO121" s="63"/>
      <c r="HPP121" s="63"/>
      <c r="HPQ121" s="63"/>
      <c r="HPR121" s="63"/>
      <c r="HPS121" s="63"/>
      <c r="HPT121" s="63"/>
      <c r="HPU121" s="63"/>
      <c r="HPV121" s="63"/>
      <c r="HPW121" s="63"/>
      <c r="HPX121" s="63"/>
      <c r="HPY121" s="63"/>
      <c r="HPZ121" s="63"/>
      <c r="HQA121" s="63"/>
      <c r="HQB121" s="63"/>
      <c r="HQC121" s="63"/>
      <c r="HQD121" s="63"/>
      <c r="HQE121" s="63"/>
      <c r="HQF121" s="63"/>
      <c r="HQG121" s="63"/>
      <c r="HQH121" s="63"/>
      <c r="HQI121" s="63"/>
      <c r="HQJ121" s="63"/>
      <c r="HQK121" s="63"/>
      <c r="HQL121" s="63"/>
      <c r="HQM121" s="63"/>
      <c r="HQN121" s="63"/>
      <c r="HQO121" s="63"/>
      <c r="HQP121" s="63"/>
      <c r="HQQ121" s="63"/>
      <c r="HQR121" s="63"/>
      <c r="HQS121" s="63"/>
      <c r="HQT121" s="63"/>
      <c r="HQU121" s="63"/>
      <c r="HQV121" s="63"/>
      <c r="HQW121" s="63"/>
      <c r="HQX121" s="63"/>
      <c r="HQY121" s="63"/>
      <c r="HQZ121" s="63"/>
      <c r="HRA121" s="63"/>
      <c r="HRB121" s="63"/>
      <c r="HRC121" s="63"/>
      <c r="HRD121" s="63"/>
      <c r="HRE121" s="63"/>
      <c r="HRF121" s="63"/>
      <c r="HRG121" s="63"/>
      <c r="HRH121" s="63"/>
      <c r="HRI121" s="63"/>
      <c r="HRJ121" s="63"/>
      <c r="HRK121" s="63"/>
      <c r="HRL121" s="63"/>
      <c r="HRM121" s="63"/>
      <c r="HRN121" s="63"/>
      <c r="HRO121" s="63"/>
      <c r="HRP121" s="63"/>
      <c r="HRQ121" s="63"/>
      <c r="HRR121" s="63"/>
      <c r="HRS121" s="63"/>
      <c r="HRT121" s="63"/>
      <c r="HRU121" s="63"/>
      <c r="HRV121" s="63"/>
      <c r="HRW121" s="63"/>
      <c r="HRX121" s="63"/>
      <c r="HRY121" s="63"/>
      <c r="HRZ121" s="63"/>
      <c r="HSA121" s="63"/>
      <c r="HSB121" s="63"/>
      <c r="HSC121" s="63"/>
      <c r="HSD121" s="63"/>
      <c r="HSE121" s="63"/>
      <c r="HSF121" s="63"/>
      <c r="HSG121" s="63"/>
      <c r="HSH121" s="63"/>
      <c r="HSI121" s="63"/>
      <c r="HSJ121" s="63"/>
      <c r="HSK121" s="63"/>
      <c r="HSL121" s="63"/>
      <c r="HSM121" s="63"/>
      <c r="HSN121" s="63"/>
      <c r="HSO121" s="63"/>
      <c r="HSP121" s="63"/>
      <c r="HSQ121" s="63"/>
      <c r="HSR121" s="63"/>
      <c r="HSS121" s="63"/>
      <c r="HST121" s="63"/>
      <c r="HSU121" s="63"/>
      <c r="HSV121" s="63"/>
      <c r="HSW121" s="63"/>
      <c r="HSX121" s="63"/>
      <c r="HSY121" s="63"/>
      <c r="HSZ121" s="63"/>
      <c r="HTA121" s="63"/>
      <c r="HTB121" s="63"/>
      <c r="HTC121" s="63"/>
      <c r="HTD121" s="63"/>
      <c r="HTE121" s="63"/>
      <c r="HTF121" s="63"/>
      <c r="HTG121" s="63"/>
      <c r="HTH121" s="63"/>
      <c r="HTI121" s="63"/>
      <c r="HTJ121" s="63"/>
      <c r="HTK121" s="63"/>
      <c r="HTL121" s="63"/>
      <c r="HTM121" s="63"/>
      <c r="HTN121" s="63"/>
      <c r="HTO121" s="63"/>
      <c r="HTP121" s="63"/>
      <c r="HTQ121" s="63"/>
      <c r="HTR121" s="63"/>
      <c r="HTS121" s="63"/>
      <c r="HTT121" s="63"/>
      <c r="HTU121" s="63"/>
      <c r="HTV121" s="63"/>
      <c r="HTW121" s="63"/>
      <c r="HTX121" s="63"/>
      <c r="HTY121" s="63"/>
      <c r="HTZ121" s="63"/>
      <c r="HUA121" s="63"/>
      <c r="HUB121" s="63"/>
      <c r="HUC121" s="63"/>
      <c r="HUD121" s="63"/>
      <c r="HUE121" s="63"/>
      <c r="HUF121" s="63"/>
      <c r="HUG121" s="63"/>
      <c r="HUH121" s="63"/>
      <c r="HUI121" s="63"/>
      <c r="HUJ121" s="63"/>
      <c r="HUK121" s="63"/>
      <c r="HUL121" s="63"/>
      <c r="HUM121" s="63"/>
      <c r="HUN121" s="63"/>
      <c r="HUO121" s="63"/>
      <c r="HUP121" s="63"/>
      <c r="HUQ121" s="63"/>
      <c r="HUR121" s="63"/>
      <c r="HUS121" s="63"/>
      <c r="HUT121" s="63"/>
      <c r="HUU121" s="63"/>
      <c r="HUV121" s="63"/>
      <c r="HUW121" s="63"/>
      <c r="HUX121" s="63"/>
      <c r="HUY121" s="63"/>
      <c r="HUZ121" s="63"/>
      <c r="HVA121" s="63"/>
      <c r="HVB121" s="63"/>
      <c r="HVC121" s="63"/>
      <c r="HVD121" s="63"/>
      <c r="HVE121" s="63"/>
      <c r="HVF121" s="63"/>
      <c r="HVG121" s="63"/>
      <c r="HVH121" s="63"/>
      <c r="HVI121" s="63"/>
      <c r="HVJ121" s="63"/>
      <c r="HVK121" s="63"/>
      <c r="HVL121" s="63"/>
      <c r="HVM121" s="63"/>
      <c r="HVN121" s="63"/>
      <c r="HVO121" s="63"/>
      <c r="HVP121" s="63"/>
      <c r="HVQ121" s="63"/>
      <c r="HVR121" s="63"/>
      <c r="HVS121" s="63"/>
      <c r="HVT121" s="63"/>
      <c r="HVU121" s="63"/>
      <c r="HVV121" s="63"/>
      <c r="HVW121" s="63"/>
      <c r="HVX121" s="63"/>
      <c r="HVY121" s="63"/>
      <c r="HVZ121" s="63"/>
      <c r="HWA121" s="63"/>
      <c r="HWB121" s="63"/>
      <c r="HWC121" s="63"/>
      <c r="HWD121" s="63"/>
      <c r="HWE121" s="63"/>
      <c r="HWF121" s="63"/>
      <c r="HWG121" s="63"/>
      <c r="HWH121" s="63"/>
      <c r="HWI121" s="63"/>
      <c r="HWJ121" s="63"/>
      <c r="HWK121" s="63"/>
      <c r="HWL121" s="63"/>
      <c r="HWM121" s="63"/>
      <c r="HWN121" s="63"/>
      <c r="HWO121" s="63"/>
      <c r="HWP121" s="63"/>
      <c r="HWQ121" s="63"/>
      <c r="HWR121" s="63"/>
      <c r="HWS121" s="63"/>
      <c r="HWT121" s="63"/>
      <c r="HWU121" s="63"/>
      <c r="HWV121" s="63"/>
      <c r="HWW121" s="63"/>
      <c r="HWX121" s="63"/>
      <c r="HWY121" s="63"/>
      <c r="HWZ121" s="63"/>
      <c r="HXA121" s="63"/>
      <c r="HXB121" s="63"/>
      <c r="HXC121" s="63"/>
      <c r="HXD121" s="63"/>
      <c r="HXE121" s="63"/>
      <c r="HXF121" s="63"/>
      <c r="HXG121" s="63"/>
      <c r="HXH121" s="63"/>
      <c r="HXI121" s="63"/>
      <c r="HXJ121" s="63"/>
      <c r="HXK121" s="63"/>
      <c r="HXL121" s="63"/>
      <c r="HXM121" s="63"/>
      <c r="HXN121" s="63"/>
      <c r="HXO121" s="63"/>
      <c r="HXP121" s="63"/>
      <c r="HXQ121" s="63"/>
      <c r="HXR121" s="63"/>
      <c r="HXS121" s="63"/>
      <c r="HXT121" s="63"/>
      <c r="HXU121" s="63"/>
      <c r="HXV121" s="63"/>
      <c r="HXW121" s="63"/>
      <c r="HXX121" s="63"/>
      <c r="HXY121" s="63"/>
      <c r="HXZ121" s="63"/>
      <c r="HYA121" s="63"/>
      <c r="HYB121" s="63"/>
      <c r="HYC121" s="63"/>
      <c r="HYD121" s="63"/>
      <c r="HYE121" s="63"/>
      <c r="HYF121" s="63"/>
      <c r="HYG121" s="63"/>
      <c r="HYH121" s="63"/>
      <c r="HYI121" s="63"/>
      <c r="HYJ121" s="63"/>
      <c r="HYK121" s="63"/>
      <c r="HYL121" s="63"/>
      <c r="HYM121" s="63"/>
      <c r="HYN121" s="63"/>
      <c r="HYO121" s="63"/>
      <c r="HYP121" s="63"/>
      <c r="HYQ121" s="63"/>
      <c r="HYR121" s="63"/>
      <c r="HYS121" s="63"/>
      <c r="HYT121" s="63"/>
      <c r="HYU121" s="63"/>
      <c r="HYV121" s="63"/>
      <c r="HYW121" s="63"/>
      <c r="HYX121" s="63"/>
      <c r="HYY121" s="63"/>
      <c r="HYZ121" s="63"/>
      <c r="HZA121" s="63"/>
      <c r="HZB121" s="63"/>
      <c r="HZC121" s="63"/>
      <c r="HZD121" s="63"/>
      <c r="HZE121" s="63"/>
      <c r="HZF121" s="63"/>
      <c r="HZG121" s="63"/>
      <c r="HZH121" s="63"/>
      <c r="HZI121" s="63"/>
      <c r="HZJ121" s="63"/>
      <c r="HZK121" s="63"/>
      <c r="HZL121" s="63"/>
      <c r="HZM121" s="63"/>
      <c r="HZN121" s="63"/>
      <c r="HZO121" s="63"/>
      <c r="HZP121" s="63"/>
      <c r="HZQ121" s="63"/>
      <c r="HZR121" s="63"/>
      <c r="HZS121" s="63"/>
      <c r="HZT121" s="63"/>
      <c r="HZU121" s="63"/>
      <c r="HZV121" s="63"/>
      <c r="HZW121" s="63"/>
      <c r="HZX121" s="63"/>
      <c r="HZY121" s="63"/>
      <c r="HZZ121" s="63"/>
      <c r="IAA121" s="63"/>
      <c r="IAB121" s="63"/>
      <c r="IAC121" s="63"/>
      <c r="IAD121" s="63"/>
      <c r="IAE121" s="63"/>
      <c r="IAF121" s="63"/>
      <c r="IAG121" s="63"/>
      <c r="IAH121" s="63"/>
      <c r="IAI121" s="63"/>
      <c r="IAJ121" s="63"/>
      <c r="IAK121" s="63"/>
      <c r="IAL121" s="63"/>
      <c r="IAM121" s="63"/>
      <c r="IAN121" s="63"/>
      <c r="IAO121" s="63"/>
      <c r="IAP121" s="63"/>
      <c r="IAQ121" s="63"/>
      <c r="IAR121" s="63"/>
      <c r="IAS121" s="63"/>
      <c r="IAT121" s="63"/>
      <c r="IAU121" s="63"/>
      <c r="IAV121" s="63"/>
      <c r="IAW121" s="63"/>
      <c r="IAX121" s="63"/>
      <c r="IAY121" s="63"/>
      <c r="IAZ121" s="63"/>
      <c r="IBA121" s="63"/>
      <c r="IBB121" s="63"/>
      <c r="IBC121" s="63"/>
      <c r="IBD121" s="63"/>
      <c r="IBE121" s="63"/>
      <c r="IBF121" s="63"/>
      <c r="IBG121" s="63"/>
      <c r="IBH121" s="63"/>
      <c r="IBI121" s="63"/>
      <c r="IBJ121" s="63"/>
      <c r="IBK121" s="63"/>
      <c r="IBL121" s="63"/>
      <c r="IBM121" s="63"/>
      <c r="IBN121" s="63"/>
      <c r="IBO121" s="63"/>
      <c r="IBP121" s="63"/>
      <c r="IBQ121" s="63"/>
      <c r="IBR121" s="63"/>
      <c r="IBS121" s="63"/>
      <c r="IBT121" s="63"/>
      <c r="IBU121" s="63"/>
      <c r="IBV121" s="63"/>
      <c r="IBW121" s="63"/>
      <c r="IBX121" s="63"/>
      <c r="IBY121" s="63"/>
      <c r="IBZ121" s="63"/>
      <c r="ICA121" s="63"/>
      <c r="ICB121" s="63"/>
      <c r="ICC121" s="63"/>
      <c r="ICD121" s="63"/>
      <c r="ICE121" s="63"/>
      <c r="ICF121" s="63"/>
      <c r="ICG121" s="63"/>
      <c r="ICH121" s="63"/>
      <c r="ICI121" s="63"/>
      <c r="ICJ121" s="63"/>
      <c r="ICK121" s="63"/>
      <c r="ICL121" s="63"/>
      <c r="ICM121" s="63"/>
      <c r="ICN121" s="63"/>
      <c r="ICO121" s="63"/>
      <c r="ICP121" s="63"/>
      <c r="ICQ121" s="63"/>
      <c r="ICR121" s="63"/>
      <c r="ICS121" s="63"/>
      <c r="ICT121" s="63"/>
      <c r="ICU121" s="63"/>
      <c r="ICV121" s="63"/>
      <c r="ICW121" s="63"/>
      <c r="ICX121" s="63"/>
      <c r="ICY121" s="63"/>
      <c r="ICZ121" s="63"/>
      <c r="IDA121" s="63"/>
      <c r="IDB121" s="63"/>
      <c r="IDC121" s="63"/>
      <c r="IDD121" s="63"/>
      <c r="IDE121" s="63"/>
      <c r="IDF121" s="63"/>
      <c r="IDG121" s="63"/>
      <c r="IDH121" s="63"/>
      <c r="IDI121" s="63"/>
      <c r="IDJ121" s="63"/>
      <c r="IDK121" s="63"/>
      <c r="IDL121" s="63"/>
      <c r="IDM121" s="63"/>
      <c r="IDN121" s="63"/>
      <c r="IDO121" s="63"/>
      <c r="IDP121" s="63"/>
      <c r="IDQ121" s="63"/>
      <c r="IDR121" s="63"/>
      <c r="IDS121" s="63"/>
      <c r="IDT121" s="63"/>
      <c r="IDU121" s="63"/>
      <c r="IDV121" s="63"/>
      <c r="IDW121" s="63"/>
      <c r="IDX121" s="63"/>
      <c r="IDY121" s="63"/>
      <c r="IDZ121" s="63"/>
      <c r="IEA121" s="63"/>
      <c r="IEB121" s="63"/>
      <c r="IEC121" s="63"/>
      <c r="IED121" s="63"/>
      <c r="IEE121" s="63"/>
      <c r="IEF121" s="63"/>
      <c r="IEG121" s="63"/>
      <c r="IEH121" s="63"/>
      <c r="IEI121" s="63"/>
      <c r="IEJ121" s="63"/>
      <c r="IEK121" s="63"/>
      <c r="IEL121" s="63"/>
      <c r="IEM121" s="63"/>
      <c r="IEN121" s="63"/>
      <c r="IEO121" s="63"/>
      <c r="IEP121" s="63"/>
      <c r="IEQ121" s="63"/>
      <c r="IER121" s="63"/>
      <c r="IES121" s="63"/>
      <c r="IET121" s="63"/>
      <c r="IEU121" s="63"/>
      <c r="IEV121" s="63"/>
      <c r="IEW121" s="63"/>
      <c r="IEX121" s="63"/>
      <c r="IEY121" s="63"/>
      <c r="IEZ121" s="63"/>
      <c r="IFA121" s="63"/>
      <c r="IFB121" s="63"/>
      <c r="IFC121" s="63"/>
      <c r="IFD121" s="63"/>
      <c r="IFE121" s="63"/>
      <c r="IFF121" s="63"/>
      <c r="IFG121" s="63"/>
      <c r="IFH121" s="63"/>
      <c r="IFI121" s="63"/>
      <c r="IFJ121" s="63"/>
      <c r="IFK121" s="63"/>
      <c r="IFL121" s="63"/>
      <c r="IFM121" s="63"/>
      <c r="IFN121" s="63"/>
      <c r="IFO121" s="63"/>
      <c r="IFP121" s="63"/>
      <c r="IFQ121" s="63"/>
      <c r="IFR121" s="63"/>
      <c r="IFS121" s="63"/>
      <c r="IFT121" s="63"/>
      <c r="IFU121" s="63"/>
      <c r="IFV121" s="63"/>
      <c r="IFW121" s="63"/>
      <c r="IFX121" s="63"/>
      <c r="IFY121" s="63"/>
      <c r="IFZ121" s="63"/>
      <c r="IGA121" s="63"/>
      <c r="IGB121" s="63"/>
      <c r="IGC121" s="63"/>
      <c r="IGD121" s="63"/>
      <c r="IGE121" s="63"/>
      <c r="IGF121" s="63"/>
      <c r="IGG121" s="63"/>
      <c r="IGH121" s="63"/>
      <c r="IGI121" s="63"/>
      <c r="IGJ121" s="63"/>
      <c r="IGK121" s="63"/>
      <c r="IGL121" s="63"/>
      <c r="IGM121" s="63"/>
      <c r="IGN121" s="63"/>
      <c r="IGO121" s="63"/>
      <c r="IGP121" s="63"/>
      <c r="IGQ121" s="63"/>
      <c r="IGR121" s="63"/>
      <c r="IGS121" s="63"/>
      <c r="IGT121" s="63"/>
      <c r="IGU121" s="63"/>
      <c r="IGV121" s="63"/>
      <c r="IGW121" s="63"/>
      <c r="IGX121" s="63"/>
      <c r="IGY121" s="63"/>
      <c r="IGZ121" s="63"/>
      <c r="IHA121" s="63"/>
      <c r="IHB121" s="63"/>
      <c r="IHC121" s="63"/>
      <c r="IHD121" s="63"/>
      <c r="IHE121" s="63"/>
      <c r="IHF121" s="63"/>
      <c r="IHG121" s="63"/>
      <c r="IHH121" s="63"/>
      <c r="IHI121" s="63"/>
      <c r="IHJ121" s="63"/>
      <c r="IHK121" s="63"/>
      <c r="IHL121" s="63"/>
      <c r="IHM121" s="63"/>
      <c r="IHN121" s="63"/>
      <c r="IHO121" s="63"/>
      <c r="IHP121" s="63"/>
      <c r="IHQ121" s="63"/>
      <c r="IHR121" s="63"/>
      <c r="IHS121" s="63"/>
      <c r="IHT121" s="63"/>
      <c r="IHU121" s="63"/>
      <c r="IHV121" s="63"/>
      <c r="IHW121" s="63"/>
      <c r="IHX121" s="63"/>
      <c r="IHY121" s="63"/>
      <c r="IHZ121" s="63"/>
      <c r="IIA121" s="63"/>
      <c r="IIB121" s="63"/>
      <c r="IIC121" s="63"/>
      <c r="IID121" s="63"/>
      <c r="IIE121" s="63"/>
      <c r="IIF121" s="63"/>
      <c r="IIG121" s="63"/>
      <c r="IIH121" s="63"/>
      <c r="III121" s="63"/>
      <c r="IIJ121" s="63"/>
      <c r="IIK121" s="63"/>
      <c r="IIL121" s="63"/>
      <c r="IIM121" s="63"/>
      <c r="IIN121" s="63"/>
      <c r="IIO121" s="63"/>
      <c r="IIP121" s="63"/>
      <c r="IIQ121" s="63"/>
      <c r="IIR121" s="63"/>
      <c r="IIS121" s="63"/>
      <c r="IIT121" s="63"/>
      <c r="IIU121" s="63"/>
      <c r="IIV121" s="63"/>
      <c r="IIW121" s="63"/>
      <c r="IIX121" s="63"/>
      <c r="IIY121" s="63"/>
      <c r="IIZ121" s="63"/>
      <c r="IJA121" s="63"/>
      <c r="IJB121" s="63"/>
      <c r="IJC121" s="63"/>
      <c r="IJD121" s="63"/>
      <c r="IJE121" s="63"/>
      <c r="IJF121" s="63"/>
      <c r="IJG121" s="63"/>
      <c r="IJH121" s="63"/>
      <c r="IJI121" s="63"/>
      <c r="IJJ121" s="63"/>
      <c r="IJK121" s="63"/>
      <c r="IJL121" s="63"/>
      <c r="IJM121" s="63"/>
      <c r="IJN121" s="63"/>
      <c r="IJO121" s="63"/>
      <c r="IJP121" s="63"/>
      <c r="IJQ121" s="63"/>
      <c r="IJR121" s="63"/>
      <c r="IJS121" s="63"/>
      <c r="IJT121" s="63"/>
      <c r="IJU121" s="63"/>
      <c r="IJV121" s="63"/>
      <c r="IJW121" s="63"/>
      <c r="IJX121" s="63"/>
      <c r="IJY121" s="63"/>
      <c r="IJZ121" s="63"/>
      <c r="IKA121" s="63"/>
      <c r="IKB121" s="63"/>
      <c r="IKC121" s="63"/>
      <c r="IKD121" s="63"/>
      <c r="IKE121" s="63"/>
      <c r="IKF121" s="63"/>
      <c r="IKG121" s="63"/>
      <c r="IKH121" s="63"/>
      <c r="IKI121" s="63"/>
      <c r="IKJ121" s="63"/>
      <c r="IKK121" s="63"/>
      <c r="IKL121" s="63"/>
      <c r="IKM121" s="63"/>
      <c r="IKN121" s="63"/>
      <c r="IKO121" s="63"/>
      <c r="IKP121" s="63"/>
      <c r="IKQ121" s="63"/>
      <c r="IKR121" s="63"/>
      <c r="IKS121" s="63"/>
      <c r="IKT121" s="63"/>
      <c r="IKU121" s="63"/>
      <c r="IKV121" s="63"/>
      <c r="IKW121" s="63"/>
      <c r="IKX121" s="63"/>
      <c r="IKY121" s="63"/>
      <c r="IKZ121" s="63"/>
      <c r="ILA121" s="63"/>
      <c r="ILB121" s="63"/>
      <c r="ILC121" s="63"/>
      <c r="ILD121" s="63"/>
      <c r="ILE121" s="63"/>
      <c r="ILF121" s="63"/>
      <c r="ILG121" s="63"/>
      <c r="ILH121" s="63"/>
      <c r="ILI121" s="63"/>
      <c r="ILJ121" s="63"/>
      <c r="ILK121" s="63"/>
      <c r="ILL121" s="63"/>
      <c r="ILM121" s="63"/>
      <c r="ILN121" s="63"/>
      <c r="ILO121" s="63"/>
      <c r="ILP121" s="63"/>
      <c r="ILQ121" s="63"/>
      <c r="ILR121" s="63"/>
      <c r="ILS121" s="63"/>
      <c r="ILT121" s="63"/>
      <c r="ILU121" s="63"/>
      <c r="ILV121" s="63"/>
      <c r="ILW121" s="63"/>
      <c r="ILX121" s="63"/>
      <c r="ILY121" s="63"/>
      <c r="ILZ121" s="63"/>
      <c r="IMA121" s="63"/>
      <c r="IMB121" s="63"/>
      <c r="IMC121" s="63"/>
      <c r="IMD121" s="63"/>
      <c r="IME121" s="63"/>
      <c r="IMF121" s="63"/>
      <c r="IMG121" s="63"/>
      <c r="IMH121" s="63"/>
      <c r="IMI121" s="63"/>
      <c r="IMJ121" s="63"/>
      <c r="IMK121" s="63"/>
      <c r="IML121" s="63"/>
      <c r="IMM121" s="63"/>
      <c r="IMN121" s="63"/>
      <c r="IMO121" s="63"/>
      <c r="IMP121" s="63"/>
      <c r="IMQ121" s="63"/>
      <c r="IMR121" s="63"/>
      <c r="IMS121" s="63"/>
      <c r="IMT121" s="63"/>
      <c r="IMU121" s="63"/>
      <c r="IMV121" s="63"/>
      <c r="IMW121" s="63"/>
      <c r="IMX121" s="63"/>
      <c r="IMY121" s="63"/>
      <c r="IMZ121" s="63"/>
      <c r="INA121" s="63"/>
      <c r="INB121" s="63"/>
      <c r="INC121" s="63"/>
      <c r="IND121" s="63"/>
      <c r="INE121" s="63"/>
      <c r="INF121" s="63"/>
      <c r="ING121" s="63"/>
      <c r="INH121" s="63"/>
      <c r="INI121" s="63"/>
      <c r="INJ121" s="63"/>
      <c r="INK121" s="63"/>
      <c r="INL121" s="63"/>
      <c r="INM121" s="63"/>
      <c r="INN121" s="63"/>
      <c r="INO121" s="63"/>
      <c r="INP121" s="63"/>
      <c r="INQ121" s="63"/>
      <c r="INR121" s="63"/>
      <c r="INS121" s="63"/>
      <c r="INT121" s="63"/>
      <c r="INU121" s="63"/>
      <c r="INV121" s="63"/>
      <c r="INW121" s="63"/>
      <c r="INX121" s="63"/>
      <c r="INY121" s="63"/>
      <c r="INZ121" s="63"/>
      <c r="IOA121" s="63"/>
      <c r="IOB121" s="63"/>
      <c r="IOC121" s="63"/>
      <c r="IOD121" s="63"/>
      <c r="IOE121" s="63"/>
      <c r="IOF121" s="63"/>
      <c r="IOG121" s="63"/>
      <c r="IOH121" s="63"/>
      <c r="IOI121" s="63"/>
      <c r="IOJ121" s="63"/>
      <c r="IOK121" s="63"/>
      <c r="IOL121" s="63"/>
      <c r="IOM121" s="63"/>
      <c r="ION121" s="63"/>
      <c r="IOO121" s="63"/>
      <c r="IOP121" s="63"/>
      <c r="IOQ121" s="63"/>
      <c r="IOR121" s="63"/>
      <c r="IOS121" s="63"/>
      <c r="IOT121" s="63"/>
      <c r="IOU121" s="63"/>
      <c r="IOV121" s="63"/>
      <c r="IOW121" s="63"/>
      <c r="IOX121" s="63"/>
      <c r="IOY121" s="63"/>
      <c r="IOZ121" s="63"/>
      <c r="IPA121" s="63"/>
      <c r="IPB121" s="63"/>
      <c r="IPC121" s="63"/>
      <c r="IPD121" s="63"/>
      <c r="IPE121" s="63"/>
      <c r="IPF121" s="63"/>
      <c r="IPG121" s="63"/>
      <c r="IPH121" s="63"/>
      <c r="IPI121" s="63"/>
      <c r="IPJ121" s="63"/>
      <c r="IPK121" s="63"/>
      <c r="IPL121" s="63"/>
      <c r="IPM121" s="63"/>
      <c r="IPN121" s="63"/>
      <c r="IPO121" s="63"/>
      <c r="IPP121" s="63"/>
      <c r="IPQ121" s="63"/>
      <c r="IPR121" s="63"/>
      <c r="IPS121" s="63"/>
      <c r="IPT121" s="63"/>
      <c r="IPU121" s="63"/>
      <c r="IPV121" s="63"/>
      <c r="IPW121" s="63"/>
      <c r="IPX121" s="63"/>
      <c r="IPY121" s="63"/>
      <c r="IPZ121" s="63"/>
      <c r="IQA121" s="63"/>
      <c r="IQB121" s="63"/>
      <c r="IQC121" s="63"/>
      <c r="IQD121" s="63"/>
      <c r="IQE121" s="63"/>
      <c r="IQF121" s="63"/>
      <c r="IQG121" s="63"/>
      <c r="IQH121" s="63"/>
      <c r="IQI121" s="63"/>
      <c r="IQJ121" s="63"/>
      <c r="IQK121" s="63"/>
      <c r="IQL121" s="63"/>
      <c r="IQM121" s="63"/>
      <c r="IQN121" s="63"/>
      <c r="IQO121" s="63"/>
      <c r="IQP121" s="63"/>
      <c r="IQQ121" s="63"/>
      <c r="IQR121" s="63"/>
      <c r="IQS121" s="63"/>
      <c r="IQT121" s="63"/>
      <c r="IQU121" s="63"/>
      <c r="IQV121" s="63"/>
      <c r="IQW121" s="63"/>
      <c r="IQX121" s="63"/>
      <c r="IQY121" s="63"/>
      <c r="IQZ121" s="63"/>
      <c r="IRA121" s="63"/>
      <c r="IRB121" s="63"/>
      <c r="IRC121" s="63"/>
      <c r="IRD121" s="63"/>
      <c r="IRE121" s="63"/>
      <c r="IRF121" s="63"/>
      <c r="IRG121" s="63"/>
      <c r="IRH121" s="63"/>
      <c r="IRI121" s="63"/>
      <c r="IRJ121" s="63"/>
      <c r="IRK121" s="63"/>
      <c r="IRL121" s="63"/>
      <c r="IRM121" s="63"/>
      <c r="IRN121" s="63"/>
      <c r="IRO121" s="63"/>
      <c r="IRP121" s="63"/>
      <c r="IRQ121" s="63"/>
      <c r="IRR121" s="63"/>
      <c r="IRS121" s="63"/>
      <c r="IRT121" s="63"/>
      <c r="IRU121" s="63"/>
      <c r="IRV121" s="63"/>
      <c r="IRW121" s="63"/>
      <c r="IRX121" s="63"/>
      <c r="IRY121" s="63"/>
      <c r="IRZ121" s="63"/>
      <c r="ISA121" s="63"/>
      <c r="ISB121" s="63"/>
      <c r="ISC121" s="63"/>
      <c r="ISD121" s="63"/>
      <c r="ISE121" s="63"/>
      <c r="ISF121" s="63"/>
      <c r="ISG121" s="63"/>
      <c r="ISH121" s="63"/>
      <c r="ISI121" s="63"/>
      <c r="ISJ121" s="63"/>
      <c r="ISK121" s="63"/>
      <c r="ISL121" s="63"/>
      <c r="ISM121" s="63"/>
      <c r="ISN121" s="63"/>
      <c r="ISO121" s="63"/>
      <c r="ISP121" s="63"/>
      <c r="ISQ121" s="63"/>
      <c r="ISR121" s="63"/>
      <c r="ISS121" s="63"/>
      <c r="IST121" s="63"/>
      <c r="ISU121" s="63"/>
      <c r="ISV121" s="63"/>
      <c r="ISW121" s="63"/>
      <c r="ISX121" s="63"/>
      <c r="ISY121" s="63"/>
      <c r="ISZ121" s="63"/>
      <c r="ITA121" s="63"/>
      <c r="ITB121" s="63"/>
      <c r="ITC121" s="63"/>
      <c r="ITD121" s="63"/>
      <c r="ITE121" s="63"/>
      <c r="ITF121" s="63"/>
      <c r="ITG121" s="63"/>
      <c r="ITH121" s="63"/>
      <c r="ITI121" s="63"/>
      <c r="ITJ121" s="63"/>
      <c r="ITK121" s="63"/>
      <c r="ITL121" s="63"/>
      <c r="ITM121" s="63"/>
      <c r="ITN121" s="63"/>
      <c r="ITO121" s="63"/>
      <c r="ITP121" s="63"/>
      <c r="ITQ121" s="63"/>
      <c r="ITR121" s="63"/>
      <c r="ITS121" s="63"/>
      <c r="ITT121" s="63"/>
      <c r="ITU121" s="63"/>
      <c r="ITV121" s="63"/>
      <c r="ITW121" s="63"/>
      <c r="ITX121" s="63"/>
      <c r="ITY121" s="63"/>
      <c r="ITZ121" s="63"/>
      <c r="IUA121" s="63"/>
      <c r="IUB121" s="63"/>
      <c r="IUC121" s="63"/>
      <c r="IUD121" s="63"/>
      <c r="IUE121" s="63"/>
      <c r="IUF121" s="63"/>
      <c r="IUG121" s="63"/>
      <c r="IUH121" s="63"/>
      <c r="IUI121" s="63"/>
      <c r="IUJ121" s="63"/>
      <c r="IUK121" s="63"/>
      <c r="IUL121" s="63"/>
      <c r="IUM121" s="63"/>
      <c r="IUN121" s="63"/>
      <c r="IUO121" s="63"/>
      <c r="IUP121" s="63"/>
      <c r="IUQ121" s="63"/>
      <c r="IUR121" s="63"/>
      <c r="IUS121" s="63"/>
      <c r="IUT121" s="63"/>
      <c r="IUU121" s="63"/>
      <c r="IUV121" s="63"/>
      <c r="IUW121" s="63"/>
      <c r="IUX121" s="63"/>
      <c r="IUY121" s="63"/>
      <c r="IUZ121" s="63"/>
      <c r="IVA121" s="63"/>
      <c r="IVB121" s="63"/>
      <c r="IVC121" s="63"/>
      <c r="IVD121" s="63"/>
      <c r="IVE121" s="63"/>
      <c r="IVF121" s="63"/>
      <c r="IVG121" s="63"/>
      <c r="IVH121" s="63"/>
      <c r="IVI121" s="63"/>
      <c r="IVJ121" s="63"/>
      <c r="IVK121" s="63"/>
      <c r="IVL121" s="63"/>
      <c r="IVM121" s="63"/>
      <c r="IVN121" s="63"/>
      <c r="IVO121" s="63"/>
      <c r="IVP121" s="63"/>
      <c r="IVQ121" s="63"/>
      <c r="IVR121" s="63"/>
      <c r="IVS121" s="63"/>
      <c r="IVT121" s="63"/>
      <c r="IVU121" s="63"/>
      <c r="IVV121" s="63"/>
      <c r="IVW121" s="63"/>
      <c r="IVX121" s="63"/>
      <c r="IVY121" s="63"/>
      <c r="IVZ121" s="63"/>
      <c r="IWA121" s="63"/>
      <c r="IWB121" s="63"/>
      <c r="IWC121" s="63"/>
      <c r="IWD121" s="63"/>
      <c r="IWE121" s="63"/>
      <c r="IWF121" s="63"/>
      <c r="IWG121" s="63"/>
      <c r="IWH121" s="63"/>
      <c r="IWI121" s="63"/>
      <c r="IWJ121" s="63"/>
      <c r="IWK121" s="63"/>
      <c r="IWL121" s="63"/>
      <c r="IWM121" s="63"/>
      <c r="IWN121" s="63"/>
      <c r="IWO121" s="63"/>
      <c r="IWP121" s="63"/>
      <c r="IWQ121" s="63"/>
      <c r="IWR121" s="63"/>
      <c r="IWS121" s="63"/>
      <c r="IWT121" s="63"/>
      <c r="IWU121" s="63"/>
      <c r="IWV121" s="63"/>
      <c r="IWW121" s="63"/>
      <c r="IWX121" s="63"/>
      <c r="IWY121" s="63"/>
      <c r="IWZ121" s="63"/>
      <c r="IXA121" s="63"/>
      <c r="IXB121" s="63"/>
      <c r="IXC121" s="63"/>
      <c r="IXD121" s="63"/>
      <c r="IXE121" s="63"/>
      <c r="IXF121" s="63"/>
      <c r="IXG121" s="63"/>
      <c r="IXH121" s="63"/>
      <c r="IXI121" s="63"/>
      <c r="IXJ121" s="63"/>
      <c r="IXK121" s="63"/>
      <c r="IXL121" s="63"/>
      <c r="IXM121" s="63"/>
      <c r="IXN121" s="63"/>
      <c r="IXO121" s="63"/>
      <c r="IXP121" s="63"/>
      <c r="IXQ121" s="63"/>
      <c r="IXR121" s="63"/>
      <c r="IXS121" s="63"/>
      <c r="IXT121" s="63"/>
      <c r="IXU121" s="63"/>
      <c r="IXV121" s="63"/>
      <c r="IXW121" s="63"/>
      <c r="IXX121" s="63"/>
      <c r="IXY121" s="63"/>
      <c r="IXZ121" s="63"/>
      <c r="IYA121" s="63"/>
      <c r="IYB121" s="63"/>
      <c r="IYC121" s="63"/>
      <c r="IYD121" s="63"/>
      <c r="IYE121" s="63"/>
      <c r="IYF121" s="63"/>
      <c r="IYG121" s="63"/>
      <c r="IYH121" s="63"/>
      <c r="IYI121" s="63"/>
      <c r="IYJ121" s="63"/>
      <c r="IYK121" s="63"/>
      <c r="IYL121" s="63"/>
      <c r="IYM121" s="63"/>
      <c r="IYN121" s="63"/>
      <c r="IYO121" s="63"/>
      <c r="IYP121" s="63"/>
      <c r="IYQ121" s="63"/>
      <c r="IYR121" s="63"/>
      <c r="IYS121" s="63"/>
      <c r="IYT121" s="63"/>
      <c r="IYU121" s="63"/>
      <c r="IYV121" s="63"/>
      <c r="IYW121" s="63"/>
      <c r="IYX121" s="63"/>
      <c r="IYY121" s="63"/>
      <c r="IYZ121" s="63"/>
      <c r="IZA121" s="63"/>
      <c r="IZB121" s="63"/>
      <c r="IZC121" s="63"/>
      <c r="IZD121" s="63"/>
      <c r="IZE121" s="63"/>
      <c r="IZF121" s="63"/>
      <c r="IZG121" s="63"/>
      <c r="IZH121" s="63"/>
      <c r="IZI121" s="63"/>
      <c r="IZJ121" s="63"/>
      <c r="IZK121" s="63"/>
      <c r="IZL121" s="63"/>
      <c r="IZM121" s="63"/>
      <c r="IZN121" s="63"/>
      <c r="IZO121" s="63"/>
      <c r="IZP121" s="63"/>
      <c r="IZQ121" s="63"/>
      <c r="IZR121" s="63"/>
      <c r="IZS121" s="63"/>
      <c r="IZT121" s="63"/>
      <c r="IZU121" s="63"/>
      <c r="IZV121" s="63"/>
      <c r="IZW121" s="63"/>
      <c r="IZX121" s="63"/>
      <c r="IZY121" s="63"/>
      <c r="IZZ121" s="63"/>
      <c r="JAA121" s="63"/>
      <c r="JAB121" s="63"/>
      <c r="JAC121" s="63"/>
      <c r="JAD121" s="63"/>
      <c r="JAE121" s="63"/>
      <c r="JAF121" s="63"/>
      <c r="JAG121" s="63"/>
      <c r="JAH121" s="63"/>
      <c r="JAI121" s="63"/>
      <c r="JAJ121" s="63"/>
      <c r="JAK121" s="63"/>
      <c r="JAL121" s="63"/>
      <c r="JAM121" s="63"/>
      <c r="JAN121" s="63"/>
      <c r="JAO121" s="63"/>
      <c r="JAP121" s="63"/>
      <c r="JAQ121" s="63"/>
      <c r="JAR121" s="63"/>
      <c r="JAS121" s="63"/>
      <c r="JAT121" s="63"/>
      <c r="JAU121" s="63"/>
      <c r="JAV121" s="63"/>
      <c r="JAW121" s="63"/>
      <c r="JAX121" s="63"/>
      <c r="JAY121" s="63"/>
      <c r="JAZ121" s="63"/>
      <c r="JBA121" s="63"/>
      <c r="JBB121" s="63"/>
      <c r="JBC121" s="63"/>
      <c r="JBD121" s="63"/>
      <c r="JBE121" s="63"/>
      <c r="JBF121" s="63"/>
      <c r="JBG121" s="63"/>
      <c r="JBH121" s="63"/>
      <c r="JBI121" s="63"/>
      <c r="JBJ121" s="63"/>
      <c r="JBK121" s="63"/>
      <c r="JBL121" s="63"/>
      <c r="JBM121" s="63"/>
      <c r="JBN121" s="63"/>
      <c r="JBO121" s="63"/>
      <c r="JBP121" s="63"/>
      <c r="JBQ121" s="63"/>
      <c r="JBR121" s="63"/>
      <c r="JBS121" s="63"/>
      <c r="JBT121" s="63"/>
      <c r="JBU121" s="63"/>
      <c r="JBV121" s="63"/>
      <c r="JBW121" s="63"/>
      <c r="JBX121" s="63"/>
      <c r="JBY121" s="63"/>
      <c r="JBZ121" s="63"/>
      <c r="JCA121" s="63"/>
      <c r="JCB121" s="63"/>
      <c r="JCC121" s="63"/>
      <c r="JCD121" s="63"/>
      <c r="JCE121" s="63"/>
      <c r="JCF121" s="63"/>
      <c r="JCG121" s="63"/>
      <c r="JCH121" s="63"/>
      <c r="JCI121" s="63"/>
      <c r="JCJ121" s="63"/>
      <c r="JCK121" s="63"/>
      <c r="JCL121" s="63"/>
      <c r="JCM121" s="63"/>
      <c r="JCN121" s="63"/>
      <c r="JCO121" s="63"/>
      <c r="JCP121" s="63"/>
      <c r="JCQ121" s="63"/>
      <c r="JCR121" s="63"/>
      <c r="JCS121" s="63"/>
      <c r="JCT121" s="63"/>
      <c r="JCU121" s="63"/>
      <c r="JCV121" s="63"/>
      <c r="JCW121" s="63"/>
      <c r="JCX121" s="63"/>
      <c r="JCY121" s="63"/>
      <c r="JCZ121" s="63"/>
      <c r="JDA121" s="63"/>
      <c r="JDB121" s="63"/>
      <c r="JDC121" s="63"/>
      <c r="JDD121" s="63"/>
      <c r="JDE121" s="63"/>
      <c r="JDF121" s="63"/>
      <c r="JDG121" s="63"/>
      <c r="JDH121" s="63"/>
      <c r="JDI121" s="63"/>
      <c r="JDJ121" s="63"/>
      <c r="JDK121" s="63"/>
      <c r="JDL121" s="63"/>
      <c r="JDM121" s="63"/>
      <c r="JDN121" s="63"/>
      <c r="JDO121" s="63"/>
      <c r="JDP121" s="63"/>
      <c r="JDQ121" s="63"/>
      <c r="JDR121" s="63"/>
      <c r="JDS121" s="63"/>
      <c r="JDT121" s="63"/>
      <c r="JDU121" s="63"/>
      <c r="JDV121" s="63"/>
      <c r="JDW121" s="63"/>
      <c r="JDX121" s="63"/>
      <c r="JDY121" s="63"/>
      <c r="JDZ121" s="63"/>
      <c r="JEA121" s="63"/>
      <c r="JEB121" s="63"/>
      <c r="JEC121" s="63"/>
      <c r="JED121" s="63"/>
      <c r="JEE121" s="63"/>
      <c r="JEF121" s="63"/>
      <c r="JEG121" s="63"/>
      <c r="JEH121" s="63"/>
      <c r="JEI121" s="63"/>
      <c r="JEJ121" s="63"/>
      <c r="JEK121" s="63"/>
      <c r="JEL121" s="63"/>
      <c r="JEM121" s="63"/>
      <c r="JEN121" s="63"/>
      <c r="JEO121" s="63"/>
      <c r="JEP121" s="63"/>
      <c r="JEQ121" s="63"/>
      <c r="JER121" s="63"/>
      <c r="JES121" s="63"/>
      <c r="JET121" s="63"/>
      <c r="JEU121" s="63"/>
      <c r="JEV121" s="63"/>
      <c r="JEW121" s="63"/>
      <c r="JEX121" s="63"/>
      <c r="JEY121" s="63"/>
      <c r="JEZ121" s="63"/>
      <c r="JFA121" s="63"/>
      <c r="JFB121" s="63"/>
      <c r="JFC121" s="63"/>
      <c r="JFD121" s="63"/>
      <c r="JFE121" s="63"/>
      <c r="JFF121" s="63"/>
      <c r="JFG121" s="63"/>
      <c r="JFH121" s="63"/>
      <c r="JFI121" s="63"/>
      <c r="JFJ121" s="63"/>
      <c r="JFK121" s="63"/>
      <c r="JFL121" s="63"/>
      <c r="JFM121" s="63"/>
      <c r="JFN121" s="63"/>
      <c r="JFO121" s="63"/>
      <c r="JFP121" s="63"/>
      <c r="JFQ121" s="63"/>
      <c r="JFR121" s="63"/>
      <c r="JFS121" s="63"/>
      <c r="JFT121" s="63"/>
      <c r="JFU121" s="63"/>
      <c r="JFV121" s="63"/>
      <c r="JFW121" s="63"/>
      <c r="JFX121" s="63"/>
      <c r="JFY121" s="63"/>
      <c r="JFZ121" s="63"/>
      <c r="JGA121" s="63"/>
      <c r="JGB121" s="63"/>
      <c r="JGC121" s="63"/>
      <c r="JGD121" s="63"/>
      <c r="JGE121" s="63"/>
      <c r="JGF121" s="63"/>
      <c r="JGG121" s="63"/>
      <c r="JGH121" s="63"/>
      <c r="JGI121" s="63"/>
      <c r="JGJ121" s="63"/>
      <c r="JGK121" s="63"/>
      <c r="JGL121" s="63"/>
      <c r="JGM121" s="63"/>
      <c r="JGN121" s="63"/>
      <c r="JGO121" s="63"/>
      <c r="JGP121" s="63"/>
      <c r="JGQ121" s="63"/>
      <c r="JGR121" s="63"/>
      <c r="JGS121" s="63"/>
      <c r="JGT121" s="63"/>
      <c r="JGU121" s="63"/>
      <c r="JGV121" s="63"/>
      <c r="JGW121" s="63"/>
      <c r="JGX121" s="63"/>
      <c r="JGY121" s="63"/>
      <c r="JGZ121" s="63"/>
      <c r="JHA121" s="63"/>
      <c r="JHB121" s="63"/>
      <c r="JHC121" s="63"/>
      <c r="JHD121" s="63"/>
      <c r="JHE121" s="63"/>
      <c r="JHF121" s="63"/>
      <c r="JHG121" s="63"/>
      <c r="JHH121" s="63"/>
      <c r="JHI121" s="63"/>
      <c r="JHJ121" s="63"/>
      <c r="JHK121" s="63"/>
      <c r="JHL121" s="63"/>
      <c r="JHM121" s="63"/>
      <c r="JHN121" s="63"/>
      <c r="JHO121" s="63"/>
      <c r="JHP121" s="63"/>
      <c r="JHQ121" s="63"/>
      <c r="JHR121" s="63"/>
      <c r="JHS121" s="63"/>
      <c r="JHT121" s="63"/>
      <c r="JHU121" s="63"/>
      <c r="JHV121" s="63"/>
      <c r="JHW121" s="63"/>
      <c r="JHX121" s="63"/>
      <c r="JHY121" s="63"/>
      <c r="JHZ121" s="63"/>
      <c r="JIA121" s="63"/>
      <c r="JIB121" s="63"/>
      <c r="JIC121" s="63"/>
      <c r="JID121" s="63"/>
      <c r="JIE121" s="63"/>
      <c r="JIF121" s="63"/>
      <c r="JIG121" s="63"/>
      <c r="JIH121" s="63"/>
      <c r="JII121" s="63"/>
      <c r="JIJ121" s="63"/>
      <c r="JIK121" s="63"/>
      <c r="JIL121" s="63"/>
      <c r="JIM121" s="63"/>
      <c r="JIN121" s="63"/>
      <c r="JIO121" s="63"/>
      <c r="JIP121" s="63"/>
      <c r="JIQ121" s="63"/>
      <c r="JIR121" s="63"/>
      <c r="JIS121" s="63"/>
      <c r="JIT121" s="63"/>
      <c r="JIU121" s="63"/>
      <c r="JIV121" s="63"/>
      <c r="JIW121" s="63"/>
      <c r="JIX121" s="63"/>
      <c r="JIY121" s="63"/>
      <c r="JIZ121" s="63"/>
      <c r="JJA121" s="63"/>
      <c r="JJB121" s="63"/>
      <c r="JJC121" s="63"/>
      <c r="JJD121" s="63"/>
      <c r="JJE121" s="63"/>
      <c r="JJF121" s="63"/>
      <c r="JJG121" s="63"/>
      <c r="JJH121" s="63"/>
      <c r="JJI121" s="63"/>
      <c r="JJJ121" s="63"/>
      <c r="JJK121" s="63"/>
      <c r="JJL121" s="63"/>
      <c r="JJM121" s="63"/>
      <c r="JJN121" s="63"/>
      <c r="JJO121" s="63"/>
      <c r="JJP121" s="63"/>
      <c r="JJQ121" s="63"/>
      <c r="JJR121" s="63"/>
      <c r="JJS121" s="63"/>
      <c r="JJT121" s="63"/>
      <c r="JJU121" s="63"/>
      <c r="JJV121" s="63"/>
      <c r="JJW121" s="63"/>
      <c r="JJX121" s="63"/>
      <c r="JJY121" s="63"/>
      <c r="JJZ121" s="63"/>
      <c r="JKA121" s="63"/>
      <c r="JKB121" s="63"/>
      <c r="JKC121" s="63"/>
      <c r="JKD121" s="63"/>
      <c r="JKE121" s="63"/>
      <c r="JKF121" s="63"/>
      <c r="JKG121" s="63"/>
      <c r="JKH121" s="63"/>
      <c r="JKI121" s="63"/>
      <c r="JKJ121" s="63"/>
      <c r="JKK121" s="63"/>
      <c r="JKL121" s="63"/>
      <c r="JKM121" s="63"/>
      <c r="JKN121" s="63"/>
      <c r="JKO121" s="63"/>
      <c r="JKP121" s="63"/>
      <c r="JKQ121" s="63"/>
      <c r="JKR121" s="63"/>
      <c r="JKS121" s="63"/>
      <c r="JKT121" s="63"/>
      <c r="JKU121" s="63"/>
      <c r="JKV121" s="63"/>
      <c r="JKW121" s="63"/>
      <c r="JKX121" s="63"/>
      <c r="JKY121" s="63"/>
      <c r="JKZ121" s="63"/>
      <c r="JLA121" s="63"/>
      <c r="JLB121" s="63"/>
      <c r="JLC121" s="63"/>
      <c r="JLD121" s="63"/>
      <c r="JLE121" s="63"/>
      <c r="JLF121" s="63"/>
      <c r="JLG121" s="63"/>
      <c r="JLH121" s="63"/>
      <c r="JLI121" s="63"/>
      <c r="JLJ121" s="63"/>
      <c r="JLK121" s="63"/>
      <c r="JLL121" s="63"/>
      <c r="JLM121" s="63"/>
      <c r="JLN121" s="63"/>
      <c r="JLO121" s="63"/>
      <c r="JLP121" s="63"/>
      <c r="JLQ121" s="63"/>
      <c r="JLR121" s="63"/>
      <c r="JLS121" s="63"/>
      <c r="JLT121" s="63"/>
      <c r="JLU121" s="63"/>
      <c r="JLV121" s="63"/>
      <c r="JLW121" s="63"/>
      <c r="JLX121" s="63"/>
      <c r="JLY121" s="63"/>
      <c r="JLZ121" s="63"/>
      <c r="JMA121" s="63"/>
      <c r="JMB121" s="63"/>
      <c r="JMC121" s="63"/>
      <c r="JMD121" s="63"/>
      <c r="JME121" s="63"/>
      <c r="JMF121" s="63"/>
      <c r="JMG121" s="63"/>
      <c r="JMH121" s="63"/>
      <c r="JMI121" s="63"/>
      <c r="JMJ121" s="63"/>
      <c r="JMK121" s="63"/>
      <c r="JML121" s="63"/>
      <c r="JMM121" s="63"/>
      <c r="JMN121" s="63"/>
      <c r="JMO121" s="63"/>
      <c r="JMP121" s="63"/>
      <c r="JMQ121" s="63"/>
      <c r="JMR121" s="63"/>
      <c r="JMS121" s="63"/>
      <c r="JMT121" s="63"/>
      <c r="JMU121" s="63"/>
      <c r="JMV121" s="63"/>
      <c r="JMW121" s="63"/>
      <c r="JMX121" s="63"/>
      <c r="JMY121" s="63"/>
      <c r="JMZ121" s="63"/>
      <c r="JNA121" s="63"/>
      <c r="JNB121" s="63"/>
      <c r="JNC121" s="63"/>
      <c r="JND121" s="63"/>
      <c r="JNE121" s="63"/>
      <c r="JNF121" s="63"/>
      <c r="JNG121" s="63"/>
      <c r="JNH121" s="63"/>
      <c r="JNI121" s="63"/>
      <c r="JNJ121" s="63"/>
      <c r="JNK121" s="63"/>
      <c r="JNL121" s="63"/>
      <c r="JNM121" s="63"/>
      <c r="JNN121" s="63"/>
      <c r="JNO121" s="63"/>
      <c r="JNP121" s="63"/>
      <c r="JNQ121" s="63"/>
      <c r="JNR121" s="63"/>
      <c r="JNS121" s="63"/>
      <c r="JNT121" s="63"/>
      <c r="JNU121" s="63"/>
      <c r="JNV121" s="63"/>
      <c r="JNW121" s="63"/>
      <c r="JNX121" s="63"/>
      <c r="JNY121" s="63"/>
      <c r="JNZ121" s="63"/>
      <c r="JOA121" s="63"/>
      <c r="JOB121" s="63"/>
      <c r="JOC121" s="63"/>
      <c r="JOD121" s="63"/>
      <c r="JOE121" s="63"/>
      <c r="JOF121" s="63"/>
      <c r="JOG121" s="63"/>
      <c r="JOH121" s="63"/>
      <c r="JOI121" s="63"/>
      <c r="JOJ121" s="63"/>
      <c r="JOK121" s="63"/>
      <c r="JOL121" s="63"/>
      <c r="JOM121" s="63"/>
      <c r="JON121" s="63"/>
      <c r="JOO121" s="63"/>
      <c r="JOP121" s="63"/>
      <c r="JOQ121" s="63"/>
      <c r="JOR121" s="63"/>
      <c r="JOS121" s="63"/>
      <c r="JOT121" s="63"/>
      <c r="JOU121" s="63"/>
      <c r="JOV121" s="63"/>
      <c r="JOW121" s="63"/>
      <c r="JOX121" s="63"/>
      <c r="JOY121" s="63"/>
      <c r="JOZ121" s="63"/>
      <c r="JPA121" s="63"/>
      <c r="JPB121" s="63"/>
      <c r="JPC121" s="63"/>
      <c r="JPD121" s="63"/>
      <c r="JPE121" s="63"/>
      <c r="JPF121" s="63"/>
      <c r="JPG121" s="63"/>
      <c r="JPH121" s="63"/>
      <c r="JPI121" s="63"/>
      <c r="JPJ121" s="63"/>
      <c r="JPK121" s="63"/>
      <c r="JPL121" s="63"/>
      <c r="JPM121" s="63"/>
      <c r="JPN121" s="63"/>
      <c r="JPO121" s="63"/>
      <c r="JPP121" s="63"/>
      <c r="JPQ121" s="63"/>
      <c r="JPR121" s="63"/>
      <c r="JPS121" s="63"/>
      <c r="JPT121" s="63"/>
      <c r="JPU121" s="63"/>
      <c r="JPV121" s="63"/>
      <c r="JPW121" s="63"/>
      <c r="JPX121" s="63"/>
      <c r="JPY121" s="63"/>
      <c r="JPZ121" s="63"/>
      <c r="JQA121" s="63"/>
      <c r="JQB121" s="63"/>
      <c r="JQC121" s="63"/>
      <c r="JQD121" s="63"/>
      <c r="JQE121" s="63"/>
      <c r="JQF121" s="63"/>
      <c r="JQG121" s="63"/>
      <c r="JQH121" s="63"/>
      <c r="JQI121" s="63"/>
      <c r="JQJ121" s="63"/>
      <c r="JQK121" s="63"/>
      <c r="JQL121" s="63"/>
      <c r="JQM121" s="63"/>
      <c r="JQN121" s="63"/>
      <c r="JQO121" s="63"/>
      <c r="JQP121" s="63"/>
      <c r="JQQ121" s="63"/>
      <c r="JQR121" s="63"/>
      <c r="JQS121" s="63"/>
      <c r="JQT121" s="63"/>
      <c r="JQU121" s="63"/>
      <c r="JQV121" s="63"/>
      <c r="JQW121" s="63"/>
      <c r="JQX121" s="63"/>
      <c r="JQY121" s="63"/>
      <c r="JQZ121" s="63"/>
      <c r="JRA121" s="63"/>
      <c r="JRB121" s="63"/>
      <c r="JRC121" s="63"/>
      <c r="JRD121" s="63"/>
      <c r="JRE121" s="63"/>
      <c r="JRF121" s="63"/>
      <c r="JRG121" s="63"/>
      <c r="JRH121" s="63"/>
      <c r="JRI121" s="63"/>
      <c r="JRJ121" s="63"/>
      <c r="JRK121" s="63"/>
      <c r="JRL121" s="63"/>
      <c r="JRM121" s="63"/>
      <c r="JRN121" s="63"/>
      <c r="JRO121" s="63"/>
      <c r="JRP121" s="63"/>
      <c r="JRQ121" s="63"/>
      <c r="JRR121" s="63"/>
      <c r="JRS121" s="63"/>
      <c r="JRT121" s="63"/>
      <c r="JRU121" s="63"/>
      <c r="JRV121" s="63"/>
      <c r="JRW121" s="63"/>
      <c r="JRX121" s="63"/>
      <c r="JRY121" s="63"/>
      <c r="JRZ121" s="63"/>
      <c r="JSA121" s="63"/>
      <c r="JSB121" s="63"/>
      <c r="JSC121" s="63"/>
      <c r="JSD121" s="63"/>
      <c r="JSE121" s="63"/>
      <c r="JSF121" s="63"/>
      <c r="JSG121" s="63"/>
      <c r="JSH121" s="63"/>
      <c r="JSI121" s="63"/>
      <c r="JSJ121" s="63"/>
      <c r="JSK121" s="63"/>
      <c r="JSL121" s="63"/>
      <c r="JSM121" s="63"/>
      <c r="JSN121" s="63"/>
      <c r="JSO121" s="63"/>
      <c r="JSP121" s="63"/>
      <c r="JSQ121" s="63"/>
      <c r="JSR121" s="63"/>
      <c r="JSS121" s="63"/>
      <c r="JST121" s="63"/>
      <c r="JSU121" s="63"/>
      <c r="JSV121" s="63"/>
      <c r="JSW121" s="63"/>
      <c r="JSX121" s="63"/>
      <c r="JSY121" s="63"/>
      <c r="JSZ121" s="63"/>
      <c r="JTA121" s="63"/>
      <c r="JTB121" s="63"/>
      <c r="JTC121" s="63"/>
      <c r="JTD121" s="63"/>
      <c r="JTE121" s="63"/>
      <c r="JTF121" s="63"/>
      <c r="JTG121" s="63"/>
      <c r="JTH121" s="63"/>
      <c r="JTI121" s="63"/>
      <c r="JTJ121" s="63"/>
      <c r="JTK121" s="63"/>
      <c r="JTL121" s="63"/>
      <c r="JTM121" s="63"/>
      <c r="JTN121" s="63"/>
      <c r="JTO121" s="63"/>
      <c r="JTP121" s="63"/>
      <c r="JTQ121" s="63"/>
      <c r="JTR121" s="63"/>
      <c r="JTS121" s="63"/>
      <c r="JTT121" s="63"/>
      <c r="JTU121" s="63"/>
      <c r="JTV121" s="63"/>
      <c r="JTW121" s="63"/>
      <c r="JTX121" s="63"/>
      <c r="JTY121" s="63"/>
      <c r="JTZ121" s="63"/>
      <c r="JUA121" s="63"/>
      <c r="JUB121" s="63"/>
      <c r="JUC121" s="63"/>
      <c r="JUD121" s="63"/>
      <c r="JUE121" s="63"/>
      <c r="JUF121" s="63"/>
      <c r="JUG121" s="63"/>
      <c r="JUH121" s="63"/>
      <c r="JUI121" s="63"/>
      <c r="JUJ121" s="63"/>
      <c r="JUK121" s="63"/>
      <c r="JUL121" s="63"/>
      <c r="JUM121" s="63"/>
      <c r="JUN121" s="63"/>
      <c r="JUO121" s="63"/>
      <c r="JUP121" s="63"/>
      <c r="JUQ121" s="63"/>
      <c r="JUR121" s="63"/>
      <c r="JUS121" s="63"/>
      <c r="JUT121" s="63"/>
      <c r="JUU121" s="63"/>
      <c r="JUV121" s="63"/>
      <c r="JUW121" s="63"/>
      <c r="JUX121" s="63"/>
      <c r="JUY121" s="63"/>
      <c r="JUZ121" s="63"/>
      <c r="JVA121" s="63"/>
      <c r="JVB121" s="63"/>
      <c r="JVC121" s="63"/>
      <c r="JVD121" s="63"/>
      <c r="JVE121" s="63"/>
      <c r="JVF121" s="63"/>
      <c r="JVG121" s="63"/>
      <c r="JVH121" s="63"/>
      <c r="JVI121" s="63"/>
      <c r="JVJ121" s="63"/>
      <c r="JVK121" s="63"/>
      <c r="JVL121" s="63"/>
      <c r="JVM121" s="63"/>
      <c r="JVN121" s="63"/>
      <c r="JVO121" s="63"/>
      <c r="JVP121" s="63"/>
      <c r="JVQ121" s="63"/>
      <c r="JVR121" s="63"/>
      <c r="JVS121" s="63"/>
      <c r="JVT121" s="63"/>
      <c r="JVU121" s="63"/>
      <c r="JVV121" s="63"/>
      <c r="JVW121" s="63"/>
      <c r="JVX121" s="63"/>
      <c r="JVY121" s="63"/>
      <c r="JVZ121" s="63"/>
      <c r="JWA121" s="63"/>
      <c r="JWB121" s="63"/>
      <c r="JWC121" s="63"/>
      <c r="JWD121" s="63"/>
      <c r="JWE121" s="63"/>
      <c r="JWF121" s="63"/>
      <c r="JWG121" s="63"/>
      <c r="JWH121" s="63"/>
      <c r="JWI121" s="63"/>
      <c r="JWJ121" s="63"/>
      <c r="JWK121" s="63"/>
      <c r="JWL121" s="63"/>
      <c r="JWM121" s="63"/>
      <c r="JWN121" s="63"/>
      <c r="JWO121" s="63"/>
      <c r="JWP121" s="63"/>
      <c r="JWQ121" s="63"/>
      <c r="JWR121" s="63"/>
      <c r="JWS121" s="63"/>
      <c r="JWT121" s="63"/>
      <c r="JWU121" s="63"/>
      <c r="JWV121" s="63"/>
      <c r="JWW121" s="63"/>
      <c r="JWX121" s="63"/>
      <c r="JWY121" s="63"/>
      <c r="JWZ121" s="63"/>
      <c r="JXA121" s="63"/>
      <c r="JXB121" s="63"/>
      <c r="JXC121" s="63"/>
      <c r="JXD121" s="63"/>
      <c r="JXE121" s="63"/>
      <c r="JXF121" s="63"/>
      <c r="JXG121" s="63"/>
      <c r="JXH121" s="63"/>
      <c r="JXI121" s="63"/>
      <c r="JXJ121" s="63"/>
      <c r="JXK121" s="63"/>
      <c r="JXL121" s="63"/>
      <c r="JXM121" s="63"/>
      <c r="JXN121" s="63"/>
      <c r="JXO121" s="63"/>
      <c r="JXP121" s="63"/>
      <c r="JXQ121" s="63"/>
      <c r="JXR121" s="63"/>
      <c r="JXS121" s="63"/>
      <c r="JXT121" s="63"/>
      <c r="JXU121" s="63"/>
      <c r="JXV121" s="63"/>
      <c r="JXW121" s="63"/>
      <c r="JXX121" s="63"/>
      <c r="JXY121" s="63"/>
      <c r="JXZ121" s="63"/>
      <c r="JYA121" s="63"/>
      <c r="JYB121" s="63"/>
      <c r="JYC121" s="63"/>
      <c r="JYD121" s="63"/>
      <c r="JYE121" s="63"/>
      <c r="JYF121" s="63"/>
      <c r="JYG121" s="63"/>
      <c r="JYH121" s="63"/>
      <c r="JYI121" s="63"/>
      <c r="JYJ121" s="63"/>
      <c r="JYK121" s="63"/>
      <c r="JYL121" s="63"/>
      <c r="JYM121" s="63"/>
      <c r="JYN121" s="63"/>
      <c r="JYO121" s="63"/>
      <c r="JYP121" s="63"/>
      <c r="JYQ121" s="63"/>
      <c r="JYR121" s="63"/>
      <c r="JYS121" s="63"/>
      <c r="JYT121" s="63"/>
      <c r="JYU121" s="63"/>
      <c r="JYV121" s="63"/>
      <c r="JYW121" s="63"/>
      <c r="JYX121" s="63"/>
      <c r="JYY121" s="63"/>
      <c r="JYZ121" s="63"/>
      <c r="JZA121" s="63"/>
      <c r="JZB121" s="63"/>
      <c r="JZC121" s="63"/>
      <c r="JZD121" s="63"/>
      <c r="JZE121" s="63"/>
      <c r="JZF121" s="63"/>
      <c r="JZG121" s="63"/>
      <c r="JZH121" s="63"/>
      <c r="JZI121" s="63"/>
      <c r="JZJ121" s="63"/>
      <c r="JZK121" s="63"/>
      <c r="JZL121" s="63"/>
      <c r="JZM121" s="63"/>
      <c r="JZN121" s="63"/>
      <c r="JZO121" s="63"/>
      <c r="JZP121" s="63"/>
      <c r="JZQ121" s="63"/>
      <c r="JZR121" s="63"/>
      <c r="JZS121" s="63"/>
      <c r="JZT121" s="63"/>
      <c r="JZU121" s="63"/>
      <c r="JZV121" s="63"/>
      <c r="JZW121" s="63"/>
      <c r="JZX121" s="63"/>
      <c r="JZY121" s="63"/>
      <c r="JZZ121" s="63"/>
      <c r="KAA121" s="63"/>
      <c r="KAB121" s="63"/>
      <c r="KAC121" s="63"/>
      <c r="KAD121" s="63"/>
      <c r="KAE121" s="63"/>
      <c r="KAF121" s="63"/>
      <c r="KAG121" s="63"/>
      <c r="KAH121" s="63"/>
      <c r="KAI121" s="63"/>
      <c r="KAJ121" s="63"/>
      <c r="KAK121" s="63"/>
      <c r="KAL121" s="63"/>
      <c r="KAM121" s="63"/>
      <c r="KAN121" s="63"/>
      <c r="KAO121" s="63"/>
      <c r="KAP121" s="63"/>
      <c r="KAQ121" s="63"/>
      <c r="KAR121" s="63"/>
      <c r="KAS121" s="63"/>
      <c r="KAT121" s="63"/>
      <c r="KAU121" s="63"/>
      <c r="KAV121" s="63"/>
      <c r="KAW121" s="63"/>
      <c r="KAX121" s="63"/>
      <c r="KAY121" s="63"/>
      <c r="KAZ121" s="63"/>
      <c r="KBA121" s="63"/>
      <c r="KBB121" s="63"/>
      <c r="KBC121" s="63"/>
      <c r="KBD121" s="63"/>
      <c r="KBE121" s="63"/>
      <c r="KBF121" s="63"/>
      <c r="KBG121" s="63"/>
      <c r="KBH121" s="63"/>
      <c r="KBI121" s="63"/>
      <c r="KBJ121" s="63"/>
      <c r="KBK121" s="63"/>
      <c r="KBL121" s="63"/>
      <c r="KBM121" s="63"/>
      <c r="KBN121" s="63"/>
      <c r="KBO121" s="63"/>
      <c r="KBP121" s="63"/>
      <c r="KBQ121" s="63"/>
      <c r="KBR121" s="63"/>
      <c r="KBS121" s="63"/>
      <c r="KBT121" s="63"/>
      <c r="KBU121" s="63"/>
      <c r="KBV121" s="63"/>
      <c r="KBW121" s="63"/>
      <c r="KBX121" s="63"/>
      <c r="KBY121" s="63"/>
      <c r="KBZ121" s="63"/>
      <c r="KCA121" s="63"/>
      <c r="KCB121" s="63"/>
      <c r="KCC121" s="63"/>
      <c r="KCD121" s="63"/>
      <c r="KCE121" s="63"/>
      <c r="KCF121" s="63"/>
      <c r="KCG121" s="63"/>
      <c r="KCH121" s="63"/>
      <c r="KCI121" s="63"/>
      <c r="KCJ121" s="63"/>
      <c r="KCK121" s="63"/>
      <c r="KCL121" s="63"/>
      <c r="KCM121" s="63"/>
      <c r="KCN121" s="63"/>
      <c r="KCO121" s="63"/>
      <c r="KCP121" s="63"/>
      <c r="KCQ121" s="63"/>
      <c r="KCR121" s="63"/>
      <c r="KCS121" s="63"/>
      <c r="KCT121" s="63"/>
      <c r="KCU121" s="63"/>
      <c r="KCV121" s="63"/>
      <c r="KCW121" s="63"/>
      <c r="KCX121" s="63"/>
      <c r="KCY121" s="63"/>
      <c r="KCZ121" s="63"/>
      <c r="KDA121" s="63"/>
      <c r="KDB121" s="63"/>
      <c r="KDC121" s="63"/>
      <c r="KDD121" s="63"/>
      <c r="KDE121" s="63"/>
      <c r="KDF121" s="63"/>
      <c r="KDG121" s="63"/>
      <c r="KDH121" s="63"/>
      <c r="KDI121" s="63"/>
      <c r="KDJ121" s="63"/>
      <c r="KDK121" s="63"/>
      <c r="KDL121" s="63"/>
      <c r="KDM121" s="63"/>
      <c r="KDN121" s="63"/>
      <c r="KDO121" s="63"/>
      <c r="KDP121" s="63"/>
      <c r="KDQ121" s="63"/>
      <c r="KDR121" s="63"/>
      <c r="KDS121" s="63"/>
      <c r="KDT121" s="63"/>
      <c r="KDU121" s="63"/>
      <c r="KDV121" s="63"/>
      <c r="KDW121" s="63"/>
      <c r="KDX121" s="63"/>
      <c r="KDY121" s="63"/>
      <c r="KDZ121" s="63"/>
      <c r="KEA121" s="63"/>
      <c r="KEB121" s="63"/>
      <c r="KEC121" s="63"/>
      <c r="KED121" s="63"/>
      <c r="KEE121" s="63"/>
      <c r="KEF121" s="63"/>
      <c r="KEG121" s="63"/>
      <c r="KEH121" s="63"/>
      <c r="KEI121" s="63"/>
      <c r="KEJ121" s="63"/>
      <c r="KEK121" s="63"/>
      <c r="KEL121" s="63"/>
      <c r="KEM121" s="63"/>
      <c r="KEN121" s="63"/>
      <c r="KEO121" s="63"/>
      <c r="KEP121" s="63"/>
      <c r="KEQ121" s="63"/>
      <c r="KER121" s="63"/>
      <c r="KES121" s="63"/>
      <c r="KET121" s="63"/>
      <c r="KEU121" s="63"/>
      <c r="KEV121" s="63"/>
      <c r="KEW121" s="63"/>
      <c r="KEX121" s="63"/>
      <c r="KEY121" s="63"/>
      <c r="KEZ121" s="63"/>
      <c r="KFA121" s="63"/>
      <c r="KFB121" s="63"/>
      <c r="KFC121" s="63"/>
      <c r="KFD121" s="63"/>
      <c r="KFE121" s="63"/>
      <c r="KFF121" s="63"/>
      <c r="KFG121" s="63"/>
      <c r="KFH121" s="63"/>
      <c r="KFI121" s="63"/>
      <c r="KFJ121" s="63"/>
      <c r="KFK121" s="63"/>
      <c r="KFL121" s="63"/>
      <c r="KFM121" s="63"/>
      <c r="KFN121" s="63"/>
      <c r="KFO121" s="63"/>
      <c r="KFP121" s="63"/>
      <c r="KFQ121" s="63"/>
      <c r="KFR121" s="63"/>
      <c r="KFS121" s="63"/>
      <c r="KFT121" s="63"/>
      <c r="KFU121" s="63"/>
      <c r="KFV121" s="63"/>
      <c r="KFW121" s="63"/>
      <c r="KFX121" s="63"/>
      <c r="KFY121" s="63"/>
      <c r="KFZ121" s="63"/>
      <c r="KGA121" s="63"/>
      <c r="KGB121" s="63"/>
      <c r="KGC121" s="63"/>
      <c r="KGD121" s="63"/>
      <c r="KGE121" s="63"/>
      <c r="KGF121" s="63"/>
      <c r="KGG121" s="63"/>
      <c r="KGH121" s="63"/>
      <c r="KGI121" s="63"/>
      <c r="KGJ121" s="63"/>
      <c r="KGK121" s="63"/>
      <c r="KGL121" s="63"/>
      <c r="KGM121" s="63"/>
      <c r="KGN121" s="63"/>
      <c r="KGO121" s="63"/>
      <c r="KGP121" s="63"/>
      <c r="KGQ121" s="63"/>
      <c r="KGR121" s="63"/>
      <c r="KGS121" s="63"/>
      <c r="KGT121" s="63"/>
      <c r="KGU121" s="63"/>
      <c r="KGV121" s="63"/>
      <c r="KGW121" s="63"/>
      <c r="KGX121" s="63"/>
      <c r="KGY121" s="63"/>
      <c r="KGZ121" s="63"/>
      <c r="KHA121" s="63"/>
      <c r="KHB121" s="63"/>
      <c r="KHC121" s="63"/>
      <c r="KHD121" s="63"/>
      <c r="KHE121" s="63"/>
      <c r="KHF121" s="63"/>
      <c r="KHG121" s="63"/>
      <c r="KHH121" s="63"/>
      <c r="KHI121" s="63"/>
      <c r="KHJ121" s="63"/>
      <c r="KHK121" s="63"/>
      <c r="KHL121" s="63"/>
      <c r="KHM121" s="63"/>
      <c r="KHN121" s="63"/>
      <c r="KHO121" s="63"/>
      <c r="KHP121" s="63"/>
      <c r="KHQ121" s="63"/>
      <c r="KHR121" s="63"/>
      <c r="KHS121" s="63"/>
      <c r="KHT121" s="63"/>
      <c r="KHU121" s="63"/>
      <c r="KHV121" s="63"/>
      <c r="KHW121" s="63"/>
      <c r="KHX121" s="63"/>
      <c r="KHY121" s="63"/>
      <c r="KHZ121" s="63"/>
      <c r="KIA121" s="63"/>
      <c r="KIB121" s="63"/>
      <c r="KIC121" s="63"/>
      <c r="KID121" s="63"/>
      <c r="KIE121" s="63"/>
      <c r="KIF121" s="63"/>
      <c r="KIG121" s="63"/>
      <c r="KIH121" s="63"/>
      <c r="KII121" s="63"/>
      <c r="KIJ121" s="63"/>
      <c r="KIK121" s="63"/>
      <c r="KIL121" s="63"/>
      <c r="KIM121" s="63"/>
      <c r="KIN121" s="63"/>
      <c r="KIO121" s="63"/>
      <c r="KIP121" s="63"/>
      <c r="KIQ121" s="63"/>
      <c r="KIR121" s="63"/>
      <c r="KIS121" s="63"/>
      <c r="KIT121" s="63"/>
      <c r="KIU121" s="63"/>
      <c r="KIV121" s="63"/>
      <c r="KIW121" s="63"/>
      <c r="KIX121" s="63"/>
      <c r="KIY121" s="63"/>
      <c r="KIZ121" s="63"/>
      <c r="KJA121" s="63"/>
      <c r="KJB121" s="63"/>
      <c r="KJC121" s="63"/>
      <c r="KJD121" s="63"/>
      <c r="KJE121" s="63"/>
      <c r="KJF121" s="63"/>
      <c r="KJG121" s="63"/>
      <c r="KJH121" s="63"/>
      <c r="KJI121" s="63"/>
      <c r="KJJ121" s="63"/>
      <c r="KJK121" s="63"/>
      <c r="KJL121" s="63"/>
      <c r="KJM121" s="63"/>
      <c r="KJN121" s="63"/>
      <c r="KJO121" s="63"/>
      <c r="KJP121" s="63"/>
      <c r="KJQ121" s="63"/>
      <c r="KJR121" s="63"/>
      <c r="KJS121" s="63"/>
      <c r="KJT121" s="63"/>
      <c r="KJU121" s="63"/>
      <c r="KJV121" s="63"/>
      <c r="KJW121" s="63"/>
      <c r="KJX121" s="63"/>
      <c r="KJY121" s="63"/>
      <c r="KJZ121" s="63"/>
      <c r="KKA121" s="63"/>
      <c r="KKB121" s="63"/>
      <c r="KKC121" s="63"/>
      <c r="KKD121" s="63"/>
      <c r="KKE121" s="63"/>
      <c r="KKF121" s="63"/>
      <c r="KKG121" s="63"/>
      <c r="KKH121" s="63"/>
      <c r="KKI121" s="63"/>
      <c r="KKJ121" s="63"/>
      <c r="KKK121" s="63"/>
      <c r="KKL121" s="63"/>
      <c r="KKM121" s="63"/>
      <c r="KKN121" s="63"/>
      <c r="KKO121" s="63"/>
      <c r="KKP121" s="63"/>
      <c r="KKQ121" s="63"/>
      <c r="KKR121" s="63"/>
      <c r="KKS121" s="63"/>
      <c r="KKT121" s="63"/>
      <c r="KKU121" s="63"/>
      <c r="KKV121" s="63"/>
      <c r="KKW121" s="63"/>
      <c r="KKX121" s="63"/>
      <c r="KKY121" s="63"/>
      <c r="KKZ121" s="63"/>
      <c r="KLA121" s="63"/>
      <c r="KLB121" s="63"/>
      <c r="KLC121" s="63"/>
      <c r="KLD121" s="63"/>
      <c r="KLE121" s="63"/>
      <c r="KLF121" s="63"/>
      <c r="KLG121" s="63"/>
      <c r="KLH121" s="63"/>
      <c r="KLI121" s="63"/>
      <c r="KLJ121" s="63"/>
      <c r="KLK121" s="63"/>
      <c r="KLL121" s="63"/>
      <c r="KLM121" s="63"/>
      <c r="KLN121" s="63"/>
      <c r="KLO121" s="63"/>
      <c r="KLP121" s="63"/>
      <c r="KLQ121" s="63"/>
      <c r="KLR121" s="63"/>
      <c r="KLS121" s="63"/>
      <c r="KLT121" s="63"/>
      <c r="KLU121" s="63"/>
      <c r="KLV121" s="63"/>
      <c r="KLW121" s="63"/>
      <c r="KLX121" s="63"/>
      <c r="KLY121" s="63"/>
      <c r="KLZ121" s="63"/>
      <c r="KMA121" s="63"/>
      <c r="KMB121" s="63"/>
      <c r="KMC121" s="63"/>
      <c r="KMD121" s="63"/>
      <c r="KME121" s="63"/>
      <c r="KMF121" s="63"/>
      <c r="KMG121" s="63"/>
      <c r="KMH121" s="63"/>
      <c r="KMI121" s="63"/>
      <c r="KMJ121" s="63"/>
      <c r="KMK121" s="63"/>
      <c r="KML121" s="63"/>
      <c r="KMM121" s="63"/>
      <c r="KMN121" s="63"/>
      <c r="KMO121" s="63"/>
      <c r="KMP121" s="63"/>
      <c r="KMQ121" s="63"/>
      <c r="KMR121" s="63"/>
      <c r="KMS121" s="63"/>
      <c r="KMT121" s="63"/>
      <c r="KMU121" s="63"/>
      <c r="KMV121" s="63"/>
      <c r="KMW121" s="63"/>
      <c r="KMX121" s="63"/>
      <c r="KMY121" s="63"/>
      <c r="KMZ121" s="63"/>
      <c r="KNA121" s="63"/>
      <c r="KNB121" s="63"/>
      <c r="KNC121" s="63"/>
      <c r="KND121" s="63"/>
      <c r="KNE121" s="63"/>
      <c r="KNF121" s="63"/>
      <c r="KNG121" s="63"/>
      <c r="KNH121" s="63"/>
      <c r="KNI121" s="63"/>
      <c r="KNJ121" s="63"/>
      <c r="KNK121" s="63"/>
      <c r="KNL121" s="63"/>
      <c r="KNM121" s="63"/>
      <c r="KNN121" s="63"/>
      <c r="KNO121" s="63"/>
      <c r="KNP121" s="63"/>
      <c r="KNQ121" s="63"/>
      <c r="KNR121" s="63"/>
      <c r="KNS121" s="63"/>
      <c r="KNT121" s="63"/>
      <c r="KNU121" s="63"/>
      <c r="KNV121" s="63"/>
      <c r="KNW121" s="63"/>
      <c r="KNX121" s="63"/>
      <c r="KNY121" s="63"/>
      <c r="KNZ121" s="63"/>
      <c r="KOA121" s="63"/>
      <c r="KOB121" s="63"/>
      <c r="KOC121" s="63"/>
      <c r="KOD121" s="63"/>
      <c r="KOE121" s="63"/>
      <c r="KOF121" s="63"/>
      <c r="KOG121" s="63"/>
      <c r="KOH121" s="63"/>
      <c r="KOI121" s="63"/>
      <c r="KOJ121" s="63"/>
      <c r="KOK121" s="63"/>
      <c r="KOL121" s="63"/>
      <c r="KOM121" s="63"/>
      <c r="KON121" s="63"/>
      <c r="KOO121" s="63"/>
      <c r="KOP121" s="63"/>
      <c r="KOQ121" s="63"/>
      <c r="KOR121" s="63"/>
      <c r="KOS121" s="63"/>
      <c r="KOT121" s="63"/>
      <c r="KOU121" s="63"/>
      <c r="KOV121" s="63"/>
      <c r="KOW121" s="63"/>
      <c r="KOX121" s="63"/>
      <c r="KOY121" s="63"/>
      <c r="KOZ121" s="63"/>
      <c r="KPA121" s="63"/>
      <c r="KPB121" s="63"/>
      <c r="KPC121" s="63"/>
      <c r="KPD121" s="63"/>
      <c r="KPE121" s="63"/>
      <c r="KPF121" s="63"/>
      <c r="KPG121" s="63"/>
      <c r="KPH121" s="63"/>
      <c r="KPI121" s="63"/>
      <c r="KPJ121" s="63"/>
      <c r="KPK121" s="63"/>
      <c r="KPL121" s="63"/>
      <c r="KPM121" s="63"/>
      <c r="KPN121" s="63"/>
      <c r="KPO121" s="63"/>
      <c r="KPP121" s="63"/>
      <c r="KPQ121" s="63"/>
      <c r="KPR121" s="63"/>
      <c r="KPS121" s="63"/>
      <c r="KPT121" s="63"/>
      <c r="KPU121" s="63"/>
      <c r="KPV121" s="63"/>
      <c r="KPW121" s="63"/>
      <c r="KPX121" s="63"/>
      <c r="KPY121" s="63"/>
      <c r="KPZ121" s="63"/>
      <c r="KQA121" s="63"/>
      <c r="KQB121" s="63"/>
      <c r="KQC121" s="63"/>
      <c r="KQD121" s="63"/>
      <c r="KQE121" s="63"/>
      <c r="KQF121" s="63"/>
      <c r="KQG121" s="63"/>
      <c r="KQH121" s="63"/>
      <c r="KQI121" s="63"/>
      <c r="KQJ121" s="63"/>
      <c r="KQK121" s="63"/>
      <c r="KQL121" s="63"/>
      <c r="KQM121" s="63"/>
      <c r="KQN121" s="63"/>
      <c r="KQO121" s="63"/>
      <c r="KQP121" s="63"/>
      <c r="KQQ121" s="63"/>
      <c r="KQR121" s="63"/>
      <c r="KQS121" s="63"/>
      <c r="KQT121" s="63"/>
      <c r="KQU121" s="63"/>
      <c r="KQV121" s="63"/>
      <c r="KQW121" s="63"/>
      <c r="KQX121" s="63"/>
      <c r="KQY121" s="63"/>
      <c r="KQZ121" s="63"/>
      <c r="KRA121" s="63"/>
      <c r="KRB121" s="63"/>
      <c r="KRC121" s="63"/>
      <c r="KRD121" s="63"/>
      <c r="KRE121" s="63"/>
      <c r="KRF121" s="63"/>
      <c r="KRG121" s="63"/>
      <c r="KRH121" s="63"/>
      <c r="KRI121" s="63"/>
      <c r="KRJ121" s="63"/>
      <c r="KRK121" s="63"/>
      <c r="KRL121" s="63"/>
      <c r="KRM121" s="63"/>
      <c r="KRN121" s="63"/>
      <c r="KRO121" s="63"/>
      <c r="KRP121" s="63"/>
      <c r="KRQ121" s="63"/>
      <c r="KRR121" s="63"/>
      <c r="KRS121" s="63"/>
      <c r="KRT121" s="63"/>
      <c r="KRU121" s="63"/>
      <c r="KRV121" s="63"/>
      <c r="KRW121" s="63"/>
      <c r="KRX121" s="63"/>
      <c r="KRY121" s="63"/>
      <c r="KRZ121" s="63"/>
      <c r="KSA121" s="63"/>
      <c r="KSB121" s="63"/>
      <c r="KSC121" s="63"/>
      <c r="KSD121" s="63"/>
      <c r="KSE121" s="63"/>
      <c r="KSF121" s="63"/>
      <c r="KSG121" s="63"/>
      <c r="KSH121" s="63"/>
      <c r="KSI121" s="63"/>
      <c r="KSJ121" s="63"/>
      <c r="KSK121" s="63"/>
      <c r="KSL121" s="63"/>
      <c r="KSM121" s="63"/>
      <c r="KSN121" s="63"/>
      <c r="KSO121" s="63"/>
      <c r="KSP121" s="63"/>
      <c r="KSQ121" s="63"/>
      <c r="KSR121" s="63"/>
      <c r="KSS121" s="63"/>
      <c r="KST121" s="63"/>
      <c r="KSU121" s="63"/>
      <c r="KSV121" s="63"/>
      <c r="KSW121" s="63"/>
      <c r="KSX121" s="63"/>
      <c r="KSY121" s="63"/>
      <c r="KSZ121" s="63"/>
      <c r="KTA121" s="63"/>
      <c r="KTB121" s="63"/>
      <c r="KTC121" s="63"/>
      <c r="KTD121" s="63"/>
      <c r="KTE121" s="63"/>
      <c r="KTF121" s="63"/>
      <c r="KTG121" s="63"/>
      <c r="KTH121" s="63"/>
      <c r="KTI121" s="63"/>
      <c r="KTJ121" s="63"/>
      <c r="KTK121" s="63"/>
      <c r="KTL121" s="63"/>
      <c r="KTM121" s="63"/>
      <c r="KTN121" s="63"/>
      <c r="KTO121" s="63"/>
      <c r="KTP121" s="63"/>
      <c r="KTQ121" s="63"/>
      <c r="KTR121" s="63"/>
      <c r="KTS121" s="63"/>
      <c r="KTT121" s="63"/>
      <c r="KTU121" s="63"/>
      <c r="KTV121" s="63"/>
      <c r="KTW121" s="63"/>
      <c r="KTX121" s="63"/>
      <c r="KTY121" s="63"/>
      <c r="KTZ121" s="63"/>
      <c r="KUA121" s="63"/>
      <c r="KUB121" s="63"/>
      <c r="KUC121" s="63"/>
      <c r="KUD121" s="63"/>
      <c r="KUE121" s="63"/>
      <c r="KUF121" s="63"/>
      <c r="KUG121" s="63"/>
      <c r="KUH121" s="63"/>
      <c r="KUI121" s="63"/>
      <c r="KUJ121" s="63"/>
      <c r="KUK121" s="63"/>
      <c r="KUL121" s="63"/>
      <c r="KUM121" s="63"/>
      <c r="KUN121" s="63"/>
      <c r="KUO121" s="63"/>
      <c r="KUP121" s="63"/>
      <c r="KUQ121" s="63"/>
      <c r="KUR121" s="63"/>
      <c r="KUS121" s="63"/>
      <c r="KUT121" s="63"/>
      <c r="KUU121" s="63"/>
      <c r="KUV121" s="63"/>
      <c r="KUW121" s="63"/>
      <c r="KUX121" s="63"/>
      <c r="KUY121" s="63"/>
      <c r="KUZ121" s="63"/>
      <c r="KVA121" s="63"/>
      <c r="KVB121" s="63"/>
      <c r="KVC121" s="63"/>
      <c r="KVD121" s="63"/>
      <c r="KVE121" s="63"/>
      <c r="KVF121" s="63"/>
      <c r="KVG121" s="63"/>
      <c r="KVH121" s="63"/>
      <c r="KVI121" s="63"/>
      <c r="KVJ121" s="63"/>
      <c r="KVK121" s="63"/>
      <c r="KVL121" s="63"/>
      <c r="KVM121" s="63"/>
      <c r="KVN121" s="63"/>
      <c r="KVO121" s="63"/>
      <c r="KVP121" s="63"/>
      <c r="KVQ121" s="63"/>
      <c r="KVR121" s="63"/>
      <c r="KVS121" s="63"/>
      <c r="KVT121" s="63"/>
      <c r="KVU121" s="63"/>
      <c r="KVV121" s="63"/>
      <c r="KVW121" s="63"/>
      <c r="KVX121" s="63"/>
      <c r="KVY121" s="63"/>
      <c r="KVZ121" s="63"/>
      <c r="KWA121" s="63"/>
      <c r="KWB121" s="63"/>
      <c r="KWC121" s="63"/>
      <c r="KWD121" s="63"/>
      <c r="KWE121" s="63"/>
      <c r="KWF121" s="63"/>
      <c r="KWG121" s="63"/>
      <c r="KWH121" s="63"/>
      <c r="KWI121" s="63"/>
      <c r="KWJ121" s="63"/>
      <c r="KWK121" s="63"/>
      <c r="KWL121" s="63"/>
      <c r="KWM121" s="63"/>
      <c r="KWN121" s="63"/>
      <c r="KWO121" s="63"/>
      <c r="KWP121" s="63"/>
      <c r="KWQ121" s="63"/>
      <c r="KWR121" s="63"/>
      <c r="KWS121" s="63"/>
      <c r="KWT121" s="63"/>
      <c r="KWU121" s="63"/>
      <c r="KWV121" s="63"/>
      <c r="KWW121" s="63"/>
      <c r="KWX121" s="63"/>
      <c r="KWY121" s="63"/>
      <c r="KWZ121" s="63"/>
      <c r="KXA121" s="63"/>
      <c r="KXB121" s="63"/>
      <c r="KXC121" s="63"/>
      <c r="KXD121" s="63"/>
      <c r="KXE121" s="63"/>
      <c r="KXF121" s="63"/>
      <c r="KXG121" s="63"/>
      <c r="KXH121" s="63"/>
      <c r="KXI121" s="63"/>
      <c r="KXJ121" s="63"/>
      <c r="KXK121" s="63"/>
      <c r="KXL121" s="63"/>
      <c r="KXM121" s="63"/>
      <c r="KXN121" s="63"/>
      <c r="KXO121" s="63"/>
      <c r="KXP121" s="63"/>
      <c r="KXQ121" s="63"/>
      <c r="KXR121" s="63"/>
      <c r="KXS121" s="63"/>
      <c r="KXT121" s="63"/>
      <c r="KXU121" s="63"/>
      <c r="KXV121" s="63"/>
      <c r="KXW121" s="63"/>
      <c r="KXX121" s="63"/>
      <c r="KXY121" s="63"/>
      <c r="KXZ121" s="63"/>
      <c r="KYA121" s="63"/>
      <c r="KYB121" s="63"/>
      <c r="KYC121" s="63"/>
      <c r="KYD121" s="63"/>
      <c r="KYE121" s="63"/>
      <c r="KYF121" s="63"/>
      <c r="KYG121" s="63"/>
      <c r="KYH121" s="63"/>
      <c r="KYI121" s="63"/>
      <c r="KYJ121" s="63"/>
      <c r="KYK121" s="63"/>
      <c r="KYL121" s="63"/>
      <c r="KYM121" s="63"/>
      <c r="KYN121" s="63"/>
      <c r="KYO121" s="63"/>
      <c r="KYP121" s="63"/>
      <c r="KYQ121" s="63"/>
      <c r="KYR121" s="63"/>
      <c r="KYS121" s="63"/>
      <c r="KYT121" s="63"/>
      <c r="KYU121" s="63"/>
      <c r="KYV121" s="63"/>
      <c r="KYW121" s="63"/>
      <c r="KYX121" s="63"/>
      <c r="KYY121" s="63"/>
      <c r="KYZ121" s="63"/>
      <c r="KZA121" s="63"/>
      <c r="KZB121" s="63"/>
      <c r="KZC121" s="63"/>
      <c r="KZD121" s="63"/>
      <c r="KZE121" s="63"/>
      <c r="KZF121" s="63"/>
      <c r="KZG121" s="63"/>
      <c r="KZH121" s="63"/>
      <c r="KZI121" s="63"/>
      <c r="KZJ121" s="63"/>
      <c r="KZK121" s="63"/>
      <c r="KZL121" s="63"/>
      <c r="KZM121" s="63"/>
      <c r="KZN121" s="63"/>
      <c r="KZO121" s="63"/>
      <c r="KZP121" s="63"/>
      <c r="KZQ121" s="63"/>
      <c r="KZR121" s="63"/>
      <c r="KZS121" s="63"/>
      <c r="KZT121" s="63"/>
      <c r="KZU121" s="63"/>
      <c r="KZV121" s="63"/>
      <c r="KZW121" s="63"/>
      <c r="KZX121" s="63"/>
      <c r="KZY121" s="63"/>
      <c r="KZZ121" s="63"/>
      <c r="LAA121" s="63"/>
      <c r="LAB121" s="63"/>
      <c r="LAC121" s="63"/>
      <c r="LAD121" s="63"/>
      <c r="LAE121" s="63"/>
      <c r="LAF121" s="63"/>
      <c r="LAG121" s="63"/>
      <c r="LAH121" s="63"/>
      <c r="LAI121" s="63"/>
      <c r="LAJ121" s="63"/>
      <c r="LAK121" s="63"/>
      <c r="LAL121" s="63"/>
      <c r="LAM121" s="63"/>
      <c r="LAN121" s="63"/>
      <c r="LAO121" s="63"/>
      <c r="LAP121" s="63"/>
      <c r="LAQ121" s="63"/>
      <c r="LAR121" s="63"/>
      <c r="LAS121" s="63"/>
      <c r="LAT121" s="63"/>
      <c r="LAU121" s="63"/>
      <c r="LAV121" s="63"/>
      <c r="LAW121" s="63"/>
      <c r="LAX121" s="63"/>
      <c r="LAY121" s="63"/>
      <c r="LAZ121" s="63"/>
      <c r="LBA121" s="63"/>
      <c r="LBB121" s="63"/>
      <c r="LBC121" s="63"/>
      <c r="LBD121" s="63"/>
      <c r="LBE121" s="63"/>
      <c r="LBF121" s="63"/>
      <c r="LBG121" s="63"/>
      <c r="LBH121" s="63"/>
      <c r="LBI121" s="63"/>
      <c r="LBJ121" s="63"/>
      <c r="LBK121" s="63"/>
      <c r="LBL121" s="63"/>
      <c r="LBM121" s="63"/>
      <c r="LBN121" s="63"/>
      <c r="LBO121" s="63"/>
      <c r="LBP121" s="63"/>
      <c r="LBQ121" s="63"/>
      <c r="LBR121" s="63"/>
      <c r="LBS121" s="63"/>
      <c r="LBT121" s="63"/>
      <c r="LBU121" s="63"/>
      <c r="LBV121" s="63"/>
      <c r="LBW121" s="63"/>
      <c r="LBX121" s="63"/>
      <c r="LBY121" s="63"/>
      <c r="LBZ121" s="63"/>
      <c r="LCA121" s="63"/>
      <c r="LCB121" s="63"/>
      <c r="LCC121" s="63"/>
      <c r="LCD121" s="63"/>
      <c r="LCE121" s="63"/>
      <c r="LCF121" s="63"/>
      <c r="LCG121" s="63"/>
      <c r="LCH121" s="63"/>
      <c r="LCI121" s="63"/>
      <c r="LCJ121" s="63"/>
      <c r="LCK121" s="63"/>
      <c r="LCL121" s="63"/>
      <c r="LCM121" s="63"/>
      <c r="LCN121" s="63"/>
      <c r="LCO121" s="63"/>
      <c r="LCP121" s="63"/>
      <c r="LCQ121" s="63"/>
      <c r="LCR121" s="63"/>
      <c r="LCS121" s="63"/>
      <c r="LCT121" s="63"/>
      <c r="LCU121" s="63"/>
      <c r="LCV121" s="63"/>
      <c r="LCW121" s="63"/>
      <c r="LCX121" s="63"/>
      <c r="LCY121" s="63"/>
      <c r="LCZ121" s="63"/>
      <c r="LDA121" s="63"/>
      <c r="LDB121" s="63"/>
      <c r="LDC121" s="63"/>
      <c r="LDD121" s="63"/>
      <c r="LDE121" s="63"/>
      <c r="LDF121" s="63"/>
      <c r="LDG121" s="63"/>
      <c r="LDH121" s="63"/>
      <c r="LDI121" s="63"/>
      <c r="LDJ121" s="63"/>
      <c r="LDK121" s="63"/>
      <c r="LDL121" s="63"/>
      <c r="LDM121" s="63"/>
      <c r="LDN121" s="63"/>
      <c r="LDO121" s="63"/>
      <c r="LDP121" s="63"/>
      <c r="LDQ121" s="63"/>
      <c r="LDR121" s="63"/>
      <c r="LDS121" s="63"/>
      <c r="LDT121" s="63"/>
      <c r="LDU121" s="63"/>
      <c r="LDV121" s="63"/>
      <c r="LDW121" s="63"/>
      <c r="LDX121" s="63"/>
      <c r="LDY121" s="63"/>
      <c r="LDZ121" s="63"/>
      <c r="LEA121" s="63"/>
      <c r="LEB121" s="63"/>
      <c r="LEC121" s="63"/>
      <c r="LED121" s="63"/>
      <c r="LEE121" s="63"/>
      <c r="LEF121" s="63"/>
      <c r="LEG121" s="63"/>
      <c r="LEH121" s="63"/>
      <c r="LEI121" s="63"/>
      <c r="LEJ121" s="63"/>
      <c r="LEK121" s="63"/>
      <c r="LEL121" s="63"/>
      <c r="LEM121" s="63"/>
      <c r="LEN121" s="63"/>
      <c r="LEO121" s="63"/>
      <c r="LEP121" s="63"/>
      <c r="LEQ121" s="63"/>
      <c r="LER121" s="63"/>
      <c r="LES121" s="63"/>
      <c r="LET121" s="63"/>
      <c r="LEU121" s="63"/>
      <c r="LEV121" s="63"/>
      <c r="LEW121" s="63"/>
      <c r="LEX121" s="63"/>
      <c r="LEY121" s="63"/>
      <c r="LEZ121" s="63"/>
      <c r="LFA121" s="63"/>
      <c r="LFB121" s="63"/>
      <c r="LFC121" s="63"/>
      <c r="LFD121" s="63"/>
      <c r="LFE121" s="63"/>
      <c r="LFF121" s="63"/>
      <c r="LFG121" s="63"/>
      <c r="LFH121" s="63"/>
      <c r="LFI121" s="63"/>
      <c r="LFJ121" s="63"/>
      <c r="LFK121" s="63"/>
      <c r="LFL121" s="63"/>
      <c r="LFM121" s="63"/>
      <c r="LFN121" s="63"/>
      <c r="LFO121" s="63"/>
      <c r="LFP121" s="63"/>
      <c r="LFQ121" s="63"/>
      <c r="LFR121" s="63"/>
      <c r="LFS121" s="63"/>
      <c r="LFT121" s="63"/>
      <c r="LFU121" s="63"/>
      <c r="LFV121" s="63"/>
      <c r="LFW121" s="63"/>
      <c r="LFX121" s="63"/>
      <c r="LFY121" s="63"/>
      <c r="LFZ121" s="63"/>
      <c r="LGA121" s="63"/>
      <c r="LGB121" s="63"/>
      <c r="LGC121" s="63"/>
      <c r="LGD121" s="63"/>
      <c r="LGE121" s="63"/>
      <c r="LGF121" s="63"/>
      <c r="LGG121" s="63"/>
      <c r="LGH121" s="63"/>
      <c r="LGI121" s="63"/>
      <c r="LGJ121" s="63"/>
      <c r="LGK121" s="63"/>
      <c r="LGL121" s="63"/>
      <c r="LGM121" s="63"/>
      <c r="LGN121" s="63"/>
      <c r="LGO121" s="63"/>
      <c r="LGP121" s="63"/>
      <c r="LGQ121" s="63"/>
      <c r="LGR121" s="63"/>
      <c r="LGS121" s="63"/>
      <c r="LGT121" s="63"/>
      <c r="LGU121" s="63"/>
      <c r="LGV121" s="63"/>
      <c r="LGW121" s="63"/>
      <c r="LGX121" s="63"/>
      <c r="LGY121" s="63"/>
      <c r="LGZ121" s="63"/>
      <c r="LHA121" s="63"/>
      <c r="LHB121" s="63"/>
      <c r="LHC121" s="63"/>
      <c r="LHD121" s="63"/>
      <c r="LHE121" s="63"/>
      <c r="LHF121" s="63"/>
      <c r="LHG121" s="63"/>
      <c r="LHH121" s="63"/>
      <c r="LHI121" s="63"/>
      <c r="LHJ121" s="63"/>
      <c r="LHK121" s="63"/>
      <c r="LHL121" s="63"/>
      <c r="LHM121" s="63"/>
      <c r="LHN121" s="63"/>
      <c r="LHO121" s="63"/>
      <c r="LHP121" s="63"/>
      <c r="LHQ121" s="63"/>
      <c r="LHR121" s="63"/>
      <c r="LHS121" s="63"/>
      <c r="LHT121" s="63"/>
      <c r="LHU121" s="63"/>
      <c r="LHV121" s="63"/>
      <c r="LHW121" s="63"/>
      <c r="LHX121" s="63"/>
      <c r="LHY121" s="63"/>
      <c r="LHZ121" s="63"/>
      <c r="LIA121" s="63"/>
      <c r="LIB121" s="63"/>
      <c r="LIC121" s="63"/>
      <c r="LID121" s="63"/>
      <c r="LIE121" s="63"/>
      <c r="LIF121" s="63"/>
      <c r="LIG121" s="63"/>
      <c r="LIH121" s="63"/>
      <c r="LII121" s="63"/>
      <c r="LIJ121" s="63"/>
      <c r="LIK121" s="63"/>
      <c r="LIL121" s="63"/>
      <c r="LIM121" s="63"/>
      <c r="LIN121" s="63"/>
      <c r="LIO121" s="63"/>
      <c r="LIP121" s="63"/>
      <c r="LIQ121" s="63"/>
      <c r="LIR121" s="63"/>
      <c r="LIS121" s="63"/>
      <c r="LIT121" s="63"/>
      <c r="LIU121" s="63"/>
      <c r="LIV121" s="63"/>
      <c r="LIW121" s="63"/>
      <c r="LIX121" s="63"/>
      <c r="LIY121" s="63"/>
      <c r="LIZ121" s="63"/>
      <c r="LJA121" s="63"/>
      <c r="LJB121" s="63"/>
      <c r="LJC121" s="63"/>
      <c r="LJD121" s="63"/>
      <c r="LJE121" s="63"/>
      <c r="LJF121" s="63"/>
      <c r="LJG121" s="63"/>
      <c r="LJH121" s="63"/>
      <c r="LJI121" s="63"/>
      <c r="LJJ121" s="63"/>
      <c r="LJK121" s="63"/>
      <c r="LJL121" s="63"/>
      <c r="LJM121" s="63"/>
      <c r="LJN121" s="63"/>
      <c r="LJO121" s="63"/>
      <c r="LJP121" s="63"/>
      <c r="LJQ121" s="63"/>
      <c r="LJR121" s="63"/>
      <c r="LJS121" s="63"/>
      <c r="LJT121" s="63"/>
      <c r="LJU121" s="63"/>
      <c r="LJV121" s="63"/>
      <c r="LJW121" s="63"/>
      <c r="LJX121" s="63"/>
      <c r="LJY121" s="63"/>
      <c r="LJZ121" s="63"/>
      <c r="LKA121" s="63"/>
      <c r="LKB121" s="63"/>
      <c r="LKC121" s="63"/>
      <c r="LKD121" s="63"/>
      <c r="LKE121" s="63"/>
      <c r="LKF121" s="63"/>
      <c r="LKG121" s="63"/>
      <c r="LKH121" s="63"/>
      <c r="LKI121" s="63"/>
      <c r="LKJ121" s="63"/>
      <c r="LKK121" s="63"/>
      <c r="LKL121" s="63"/>
      <c r="LKM121" s="63"/>
      <c r="LKN121" s="63"/>
      <c r="LKO121" s="63"/>
      <c r="LKP121" s="63"/>
      <c r="LKQ121" s="63"/>
      <c r="LKR121" s="63"/>
      <c r="LKS121" s="63"/>
      <c r="LKT121" s="63"/>
      <c r="LKU121" s="63"/>
      <c r="LKV121" s="63"/>
      <c r="LKW121" s="63"/>
      <c r="LKX121" s="63"/>
      <c r="LKY121" s="63"/>
      <c r="LKZ121" s="63"/>
      <c r="LLA121" s="63"/>
      <c r="LLB121" s="63"/>
      <c r="LLC121" s="63"/>
      <c r="LLD121" s="63"/>
      <c r="LLE121" s="63"/>
      <c r="LLF121" s="63"/>
      <c r="LLG121" s="63"/>
      <c r="LLH121" s="63"/>
      <c r="LLI121" s="63"/>
      <c r="LLJ121" s="63"/>
      <c r="LLK121" s="63"/>
      <c r="LLL121" s="63"/>
      <c r="LLM121" s="63"/>
      <c r="LLN121" s="63"/>
      <c r="LLO121" s="63"/>
      <c r="LLP121" s="63"/>
      <c r="LLQ121" s="63"/>
      <c r="LLR121" s="63"/>
      <c r="LLS121" s="63"/>
      <c r="LLT121" s="63"/>
      <c r="LLU121" s="63"/>
      <c r="LLV121" s="63"/>
      <c r="LLW121" s="63"/>
      <c r="LLX121" s="63"/>
      <c r="LLY121" s="63"/>
      <c r="LLZ121" s="63"/>
      <c r="LMA121" s="63"/>
      <c r="LMB121" s="63"/>
      <c r="LMC121" s="63"/>
      <c r="LMD121" s="63"/>
      <c r="LME121" s="63"/>
      <c r="LMF121" s="63"/>
      <c r="LMG121" s="63"/>
      <c r="LMH121" s="63"/>
      <c r="LMI121" s="63"/>
      <c r="LMJ121" s="63"/>
      <c r="LMK121" s="63"/>
      <c r="LML121" s="63"/>
      <c r="LMM121" s="63"/>
      <c r="LMN121" s="63"/>
      <c r="LMO121" s="63"/>
      <c r="LMP121" s="63"/>
      <c r="LMQ121" s="63"/>
      <c r="LMR121" s="63"/>
      <c r="LMS121" s="63"/>
      <c r="LMT121" s="63"/>
      <c r="LMU121" s="63"/>
      <c r="LMV121" s="63"/>
      <c r="LMW121" s="63"/>
      <c r="LMX121" s="63"/>
      <c r="LMY121" s="63"/>
      <c r="LMZ121" s="63"/>
      <c r="LNA121" s="63"/>
      <c r="LNB121" s="63"/>
      <c r="LNC121" s="63"/>
      <c r="LND121" s="63"/>
      <c r="LNE121" s="63"/>
      <c r="LNF121" s="63"/>
      <c r="LNG121" s="63"/>
      <c r="LNH121" s="63"/>
      <c r="LNI121" s="63"/>
      <c r="LNJ121" s="63"/>
      <c r="LNK121" s="63"/>
      <c r="LNL121" s="63"/>
      <c r="LNM121" s="63"/>
      <c r="LNN121" s="63"/>
      <c r="LNO121" s="63"/>
      <c r="LNP121" s="63"/>
      <c r="LNQ121" s="63"/>
      <c r="LNR121" s="63"/>
      <c r="LNS121" s="63"/>
      <c r="LNT121" s="63"/>
      <c r="LNU121" s="63"/>
      <c r="LNV121" s="63"/>
      <c r="LNW121" s="63"/>
      <c r="LNX121" s="63"/>
      <c r="LNY121" s="63"/>
      <c r="LNZ121" s="63"/>
      <c r="LOA121" s="63"/>
      <c r="LOB121" s="63"/>
      <c r="LOC121" s="63"/>
      <c r="LOD121" s="63"/>
      <c r="LOE121" s="63"/>
      <c r="LOF121" s="63"/>
      <c r="LOG121" s="63"/>
      <c r="LOH121" s="63"/>
      <c r="LOI121" s="63"/>
      <c r="LOJ121" s="63"/>
      <c r="LOK121" s="63"/>
      <c r="LOL121" s="63"/>
      <c r="LOM121" s="63"/>
      <c r="LON121" s="63"/>
      <c r="LOO121" s="63"/>
      <c r="LOP121" s="63"/>
      <c r="LOQ121" s="63"/>
      <c r="LOR121" s="63"/>
      <c r="LOS121" s="63"/>
      <c r="LOT121" s="63"/>
      <c r="LOU121" s="63"/>
      <c r="LOV121" s="63"/>
      <c r="LOW121" s="63"/>
      <c r="LOX121" s="63"/>
      <c r="LOY121" s="63"/>
      <c r="LOZ121" s="63"/>
      <c r="LPA121" s="63"/>
      <c r="LPB121" s="63"/>
      <c r="LPC121" s="63"/>
      <c r="LPD121" s="63"/>
      <c r="LPE121" s="63"/>
      <c r="LPF121" s="63"/>
      <c r="LPG121" s="63"/>
      <c r="LPH121" s="63"/>
      <c r="LPI121" s="63"/>
      <c r="LPJ121" s="63"/>
      <c r="LPK121" s="63"/>
      <c r="LPL121" s="63"/>
      <c r="LPM121" s="63"/>
      <c r="LPN121" s="63"/>
      <c r="LPO121" s="63"/>
      <c r="LPP121" s="63"/>
      <c r="LPQ121" s="63"/>
      <c r="LPR121" s="63"/>
      <c r="LPS121" s="63"/>
      <c r="LPT121" s="63"/>
      <c r="LPU121" s="63"/>
      <c r="LPV121" s="63"/>
      <c r="LPW121" s="63"/>
      <c r="LPX121" s="63"/>
      <c r="LPY121" s="63"/>
      <c r="LPZ121" s="63"/>
      <c r="LQA121" s="63"/>
      <c r="LQB121" s="63"/>
      <c r="LQC121" s="63"/>
      <c r="LQD121" s="63"/>
      <c r="LQE121" s="63"/>
      <c r="LQF121" s="63"/>
      <c r="LQG121" s="63"/>
      <c r="LQH121" s="63"/>
      <c r="LQI121" s="63"/>
      <c r="LQJ121" s="63"/>
      <c r="LQK121" s="63"/>
      <c r="LQL121" s="63"/>
      <c r="LQM121" s="63"/>
      <c r="LQN121" s="63"/>
      <c r="LQO121" s="63"/>
      <c r="LQP121" s="63"/>
      <c r="LQQ121" s="63"/>
      <c r="LQR121" s="63"/>
      <c r="LQS121" s="63"/>
      <c r="LQT121" s="63"/>
      <c r="LQU121" s="63"/>
      <c r="LQV121" s="63"/>
      <c r="LQW121" s="63"/>
      <c r="LQX121" s="63"/>
      <c r="LQY121" s="63"/>
      <c r="LQZ121" s="63"/>
      <c r="LRA121" s="63"/>
      <c r="LRB121" s="63"/>
      <c r="LRC121" s="63"/>
      <c r="LRD121" s="63"/>
      <c r="LRE121" s="63"/>
      <c r="LRF121" s="63"/>
      <c r="LRG121" s="63"/>
      <c r="LRH121" s="63"/>
      <c r="LRI121" s="63"/>
      <c r="LRJ121" s="63"/>
      <c r="LRK121" s="63"/>
      <c r="LRL121" s="63"/>
      <c r="LRM121" s="63"/>
      <c r="LRN121" s="63"/>
      <c r="LRO121" s="63"/>
      <c r="LRP121" s="63"/>
      <c r="LRQ121" s="63"/>
      <c r="LRR121" s="63"/>
      <c r="LRS121" s="63"/>
      <c r="LRT121" s="63"/>
      <c r="LRU121" s="63"/>
      <c r="LRV121" s="63"/>
      <c r="LRW121" s="63"/>
      <c r="LRX121" s="63"/>
      <c r="LRY121" s="63"/>
      <c r="LRZ121" s="63"/>
      <c r="LSA121" s="63"/>
      <c r="LSB121" s="63"/>
      <c r="LSC121" s="63"/>
      <c r="LSD121" s="63"/>
      <c r="LSE121" s="63"/>
      <c r="LSF121" s="63"/>
      <c r="LSG121" s="63"/>
      <c r="LSH121" s="63"/>
      <c r="LSI121" s="63"/>
      <c r="LSJ121" s="63"/>
      <c r="LSK121" s="63"/>
      <c r="LSL121" s="63"/>
      <c r="LSM121" s="63"/>
      <c r="LSN121" s="63"/>
      <c r="LSO121" s="63"/>
      <c r="LSP121" s="63"/>
      <c r="LSQ121" s="63"/>
      <c r="LSR121" s="63"/>
      <c r="LSS121" s="63"/>
      <c r="LST121" s="63"/>
      <c r="LSU121" s="63"/>
      <c r="LSV121" s="63"/>
      <c r="LSW121" s="63"/>
      <c r="LSX121" s="63"/>
      <c r="LSY121" s="63"/>
      <c r="LSZ121" s="63"/>
      <c r="LTA121" s="63"/>
      <c r="LTB121" s="63"/>
      <c r="LTC121" s="63"/>
      <c r="LTD121" s="63"/>
      <c r="LTE121" s="63"/>
      <c r="LTF121" s="63"/>
      <c r="LTG121" s="63"/>
      <c r="LTH121" s="63"/>
      <c r="LTI121" s="63"/>
      <c r="LTJ121" s="63"/>
      <c r="LTK121" s="63"/>
      <c r="LTL121" s="63"/>
      <c r="LTM121" s="63"/>
      <c r="LTN121" s="63"/>
      <c r="LTO121" s="63"/>
      <c r="LTP121" s="63"/>
      <c r="LTQ121" s="63"/>
      <c r="LTR121" s="63"/>
      <c r="LTS121" s="63"/>
      <c r="LTT121" s="63"/>
      <c r="LTU121" s="63"/>
      <c r="LTV121" s="63"/>
      <c r="LTW121" s="63"/>
      <c r="LTX121" s="63"/>
      <c r="LTY121" s="63"/>
      <c r="LTZ121" s="63"/>
      <c r="LUA121" s="63"/>
      <c r="LUB121" s="63"/>
      <c r="LUC121" s="63"/>
      <c r="LUD121" s="63"/>
      <c r="LUE121" s="63"/>
      <c r="LUF121" s="63"/>
      <c r="LUG121" s="63"/>
      <c r="LUH121" s="63"/>
      <c r="LUI121" s="63"/>
      <c r="LUJ121" s="63"/>
      <c r="LUK121" s="63"/>
      <c r="LUL121" s="63"/>
      <c r="LUM121" s="63"/>
      <c r="LUN121" s="63"/>
      <c r="LUO121" s="63"/>
      <c r="LUP121" s="63"/>
      <c r="LUQ121" s="63"/>
      <c r="LUR121" s="63"/>
      <c r="LUS121" s="63"/>
      <c r="LUT121" s="63"/>
      <c r="LUU121" s="63"/>
      <c r="LUV121" s="63"/>
      <c r="LUW121" s="63"/>
      <c r="LUX121" s="63"/>
      <c r="LUY121" s="63"/>
      <c r="LUZ121" s="63"/>
      <c r="LVA121" s="63"/>
      <c r="LVB121" s="63"/>
      <c r="LVC121" s="63"/>
      <c r="LVD121" s="63"/>
      <c r="LVE121" s="63"/>
      <c r="LVF121" s="63"/>
      <c r="LVG121" s="63"/>
      <c r="LVH121" s="63"/>
      <c r="LVI121" s="63"/>
      <c r="LVJ121" s="63"/>
      <c r="LVK121" s="63"/>
      <c r="LVL121" s="63"/>
      <c r="LVM121" s="63"/>
      <c r="LVN121" s="63"/>
      <c r="LVO121" s="63"/>
      <c r="LVP121" s="63"/>
      <c r="LVQ121" s="63"/>
      <c r="LVR121" s="63"/>
      <c r="LVS121" s="63"/>
      <c r="LVT121" s="63"/>
      <c r="LVU121" s="63"/>
      <c r="LVV121" s="63"/>
      <c r="LVW121" s="63"/>
      <c r="LVX121" s="63"/>
      <c r="LVY121" s="63"/>
      <c r="LVZ121" s="63"/>
      <c r="LWA121" s="63"/>
      <c r="LWB121" s="63"/>
      <c r="LWC121" s="63"/>
      <c r="LWD121" s="63"/>
      <c r="LWE121" s="63"/>
      <c r="LWF121" s="63"/>
      <c r="LWG121" s="63"/>
      <c r="LWH121" s="63"/>
      <c r="LWI121" s="63"/>
      <c r="LWJ121" s="63"/>
      <c r="LWK121" s="63"/>
      <c r="LWL121" s="63"/>
      <c r="LWM121" s="63"/>
      <c r="LWN121" s="63"/>
      <c r="LWO121" s="63"/>
      <c r="LWP121" s="63"/>
      <c r="LWQ121" s="63"/>
      <c r="LWR121" s="63"/>
      <c r="LWS121" s="63"/>
      <c r="LWT121" s="63"/>
      <c r="LWU121" s="63"/>
      <c r="LWV121" s="63"/>
      <c r="LWW121" s="63"/>
      <c r="LWX121" s="63"/>
      <c r="LWY121" s="63"/>
      <c r="LWZ121" s="63"/>
      <c r="LXA121" s="63"/>
      <c r="LXB121" s="63"/>
      <c r="LXC121" s="63"/>
      <c r="LXD121" s="63"/>
      <c r="LXE121" s="63"/>
      <c r="LXF121" s="63"/>
      <c r="LXG121" s="63"/>
      <c r="LXH121" s="63"/>
      <c r="LXI121" s="63"/>
      <c r="LXJ121" s="63"/>
      <c r="LXK121" s="63"/>
      <c r="LXL121" s="63"/>
      <c r="LXM121" s="63"/>
      <c r="LXN121" s="63"/>
      <c r="LXO121" s="63"/>
      <c r="LXP121" s="63"/>
      <c r="LXQ121" s="63"/>
      <c r="LXR121" s="63"/>
      <c r="LXS121" s="63"/>
      <c r="LXT121" s="63"/>
      <c r="LXU121" s="63"/>
      <c r="LXV121" s="63"/>
      <c r="LXW121" s="63"/>
      <c r="LXX121" s="63"/>
      <c r="LXY121" s="63"/>
      <c r="LXZ121" s="63"/>
      <c r="LYA121" s="63"/>
      <c r="LYB121" s="63"/>
      <c r="LYC121" s="63"/>
      <c r="LYD121" s="63"/>
      <c r="LYE121" s="63"/>
      <c r="LYF121" s="63"/>
      <c r="LYG121" s="63"/>
      <c r="LYH121" s="63"/>
      <c r="LYI121" s="63"/>
      <c r="LYJ121" s="63"/>
      <c r="LYK121" s="63"/>
      <c r="LYL121" s="63"/>
      <c r="LYM121" s="63"/>
      <c r="LYN121" s="63"/>
      <c r="LYO121" s="63"/>
      <c r="LYP121" s="63"/>
      <c r="LYQ121" s="63"/>
      <c r="LYR121" s="63"/>
      <c r="LYS121" s="63"/>
      <c r="LYT121" s="63"/>
      <c r="LYU121" s="63"/>
      <c r="LYV121" s="63"/>
      <c r="LYW121" s="63"/>
      <c r="LYX121" s="63"/>
      <c r="LYY121" s="63"/>
      <c r="LYZ121" s="63"/>
      <c r="LZA121" s="63"/>
      <c r="LZB121" s="63"/>
      <c r="LZC121" s="63"/>
      <c r="LZD121" s="63"/>
      <c r="LZE121" s="63"/>
      <c r="LZF121" s="63"/>
      <c r="LZG121" s="63"/>
      <c r="LZH121" s="63"/>
      <c r="LZI121" s="63"/>
      <c r="LZJ121" s="63"/>
      <c r="LZK121" s="63"/>
      <c r="LZL121" s="63"/>
      <c r="LZM121" s="63"/>
      <c r="LZN121" s="63"/>
      <c r="LZO121" s="63"/>
      <c r="LZP121" s="63"/>
      <c r="LZQ121" s="63"/>
      <c r="LZR121" s="63"/>
      <c r="LZS121" s="63"/>
      <c r="LZT121" s="63"/>
      <c r="LZU121" s="63"/>
      <c r="LZV121" s="63"/>
      <c r="LZW121" s="63"/>
      <c r="LZX121" s="63"/>
      <c r="LZY121" s="63"/>
      <c r="LZZ121" s="63"/>
      <c r="MAA121" s="63"/>
      <c r="MAB121" s="63"/>
      <c r="MAC121" s="63"/>
      <c r="MAD121" s="63"/>
      <c r="MAE121" s="63"/>
      <c r="MAF121" s="63"/>
      <c r="MAG121" s="63"/>
      <c r="MAH121" s="63"/>
      <c r="MAI121" s="63"/>
      <c r="MAJ121" s="63"/>
      <c r="MAK121" s="63"/>
      <c r="MAL121" s="63"/>
      <c r="MAM121" s="63"/>
      <c r="MAN121" s="63"/>
      <c r="MAO121" s="63"/>
      <c r="MAP121" s="63"/>
      <c r="MAQ121" s="63"/>
      <c r="MAR121" s="63"/>
      <c r="MAS121" s="63"/>
      <c r="MAT121" s="63"/>
      <c r="MAU121" s="63"/>
      <c r="MAV121" s="63"/>
      <c r="MAW121" s="63"/>
      <c r="MAX121" s="63"/>
      <c r="MAY121" s="63"/>
      <c r="MAZ121" s="63"/>
      <c r="MBA121" s="63"/>
      <c r="MBB121" s="63"/>
      <c r="MBC121" s="63"/>
      <c r="MBD121" s="63"/>
      <c r="MBE121" s="63"/>
      <c r="MBF121" s="63"/>
      <c r="MBG121" s="63"/>
      <c r="MBH121" s="63"/>
      <c r="MBI121" s="63"/>
      <c r="MBJ121" s="63"/>
      <c r="MBK121" s="63"/>
      <c r="MBL121" s="63"/>
      <c r="MBM121" s="63"/>
      <c r="MBN121" s="63"/>
      <c r="MBO121" s="63"/>
      <c r="MBP121" s="63"/>
      <c r="MBQ121" s="63"/>
      <c r="MBR121" s="63"/>
      <c r="MBS121" s="63"/>
      <c r="MBT121" s="63"/>
      <c r="MBU121" s="63"/>
      <c r="MBV121" s="63"/>
      <c r="MBW121" s="63"/>
      <c r="MBX121" s="63"/>
      <c r="MBY121" s="63"/>
      <c r="MBZ121" s="63"/>
      <c r="MCA121" s="63"/>
      <c r="MCB121" s="63"/>
      <c r="MCC121" s="63"/>
      <c r="MCD121" s="63"/>
      <c r="MCE121" s="63"/>
      <c r="MCF121" s="63"/>
      <c r="MCG121" s="63"/>
      <c r="MCH121" s="63"/>
      <c r="MCI121" s="63"/>
      <c r="MCJ121" s="63"/>
      <c r="MCK121" s="63"/>
      <c r="MCL121" s="63"/>
      <c r="MCM121" s="63"/>
      <c r="MCN121" s="63"/>
      <c r="MCO121" s="63"/>
      <c r="MCP121" s="63"/>
      <c r="MCQ121" s="63"/>
      <c r="MCR121" s="63"/>
      <c r="MCS121" s="63"/>
      <c r="MCT121" s="63"/>
      <c r="MCU121" s="63"/>
      <c r="MCV121" s="63"/>
      <c r="MCW121" s="63"/>
      <c r="MCX121" s="63"/>
      <c r="MCY121" s="63"/>
      <c r="MCZ121" s="63"/>
      <c r="MDA121" s="63"/>
      <c r="MDB121" s="63"/>
      <c r="MDC121" s="63"/>
      <c r="MDD121" s="63"/>
      <c r="MDE121" s="63"/>
      <c r="MDF121" s="63"/>
      <c r="MDG121" s="63"/>
      <c r="MDH121" s="63"/>
      <c r="MDI121" s="63"/>
      <c r="MDJ121" s="63"/>
      <c r="MDK121" s="63"/>
      <c r="MDL121" s="63"/>
      <c r="MDM121" s="63"/>
      <c r="MDN121" s="63"/>
      <c r="MDO121" s="63"/>
      <c r="MDP121" s="63"/>
      <c r="MDQ121" s="63"/>
      <c r="MDR121" s="63"/>
      <c r="MDS121" s="63"/>
      <c r="MDT121" s="63"/>
      <c r="MDU121" s="63"/>
      <c r="MDV121" s="63"/>
      <c r="MDW121" s="63"/>
      <c r="MDX121" s="63"/>
      <c r="MDY121" s="63"/>
      <c r="MDZ121" s="63"/>
      <c r="MEA121" s="63"/>
      <c r="MEB121" s="63"/>
      <c r="MEC121" s="63"/>
      <c r="MED121" s="63"/>
      <c r="MEE121" s="63"/>
      <c r="MEF121" s="63"/>
      <c r="MEG121" s="63"/>
      <c r="MEH121" s="63"/>
      <c r="MEI121" s="63"/>
      <c r="MEJ121" s="63"/>
      <c r="MEK121" s="63"/>
      <c r="MEL121" s="63"/>
      <c r="MEM121" s="63"/>
      <c r="MEN121" s="63"/>
      <c r="MEO121" s="63"/>
      <c r="MEP121" s="63"/>
      <c r="MEQ121" s="63"/>
      <c r="MER121" s="63"/>
      <c r="MES121" s="63"/>
      <c r="MET121" s="63"/>
      <c r="MEU121" s="63"/>
      <c r="MEV121" s="63"/>
      <c r="MEW121" s="63"/>
      <c r="MEX121" s="63"/>
      <c r="MEY121" s="63"/>
      <c r="MEZ121" s="63"/>
      <c r="MFA121" s="63"/>
      <c r="MFB121" s="63"/>
      <c r="MFC121" s="63"/>
      <c r="MFD121" s="63"/>
      <c r="MFE121" s="63"/>
      <c r="MFF121" s="63"/>
      <c r="MFG121" s="63"/>
      <c r="MFH121" s="63"/>
      <c r="MFI121" s="63"/>
      <c r="MFJ121" s="63"/>
      <c r="MFK121" s="63"/>
      <c r="MFL121" s="63"/>
      <c r="MFM121" s="63"/>
      <c r="MFN121" s="63"/>
      <c r="MFO121" s="63"/>
      <c r="MFP121" s="63"/>
      <c r="MFQ121" s="63"/>
      <c r="MFR121" s="63"/>
      <c r="MFS121" s="63"/>
      <c r="MFT121" s="63"/>
      <c r="MFU121" s="63"/>
      <c r="MFV121" s="63"/>
      <c r="MFW121" s="63"/>
      <c r="MFX121" s="63"/>
      <c r="MFY121" s="63"/>
      <c r="MFZ121" s="63"/>
      <c r="MGA121" s="63"/>
      <c r="MGB121" s="63"/>
      <c r="MGC121" s="63"/>
      <c r="MGD121" s="63"/>
      <c r="MGE121" s="63"/>
      <c r="MGF121" s="63"/>
      <c r="MGG121" s="63"/>
      <c r="MGH121" s="63"/>
      <c r="MGI121" s="63"/>
      <c r="MGJ121" s="63"/>
      <c r="MGK121" s="63"/>
      <c r="MGL121" s="63"/>
      <c r="MGM121" s="63"/>
      <c r="MGN121" s="63"/>
      <c r="MGO121" s="63"/>
      <c r="MGP121" s="63"/>
      <c r="MGQ121" s="63"/>
      <c r="MGR121" s="63"/>
      <c r="MGS121" s="63"/>
      <c r="MGT121" s="63"/>
      <c r="MGU121" s="63"/>
      <c r="MGV121" s="63"/>
      <c r="MGW121" s="63"/>
      <c r="MGX121" s="63"/>
      <c r="MGY121" s="63"/>
      <c r="MGZ121" s="63"/>
      <c r="MHA121" s="63"/>
      <c r="MHB121" s="63"/>
      <c r="MHC121" s="63"/>
      <c r="MHD121" s="63"/>
      <c r="MHE121" s="63"/>
      <c r="MHF121" s="63"/>
      <c r="MHG121" s="63"/>
      <c r="MHH121" s="63"/>
      <c r="MHI121" s="63"/>
      <c r="MHJ121" s="63"/>
      <c r="MHK121" s="63"/>
      <c r="MHL121" s="63"/>
      <c r="MHM121" s="63"/>
      <c r="MHN121" s="63"/>
      <c r="MHO121" s="63"/>
      <c r="MHP121" s="63"/>
      <c r="MHQ121" s="63"/>
      <c r="MHR121" s="63"/>
      <c r="MHS121" s="63"/>
      <c r="MHT121" s="63"/>
      <c r="MHU121" s="63"/>
      <c r="MHV121" s="63"/>
      <c r="MHW121" s="63"/>
      <c r="MHX121" s="63"/>
      <c r="MHY121" s="63"/>
      <c r="MHZ121" s="63"/>
      <c r="MIA121" s="63"/>
      <c r="MIB121" s="63"/>
      <c r="MIC121" s="63"/>
      <c r="MID121" s="63"/>
      <c r="MIE121" s="63"/>
      <c r="MIF121" s="63"/>
      <c r="MIG121" s="63"/>
      <c r="MIH121" s="63"/>
      <c r="MII121" s="63"/>
      <c r="MIJ121" s="63"/>
      <c r="MIK121" s="63"/>
      <c r="MIL121" s="63"/>
      <c r="MIM121" s="63"/>
      <c r="MIN121" s="63"/>
      <c r="MIO121" s="63"/>
      <c r="MIP121" s="63"/>
      <c r="MIQ121" s="63"/>
      <c r="MIR121" s="63"/>
      <c r="MIS121" s="63"/>
      <c r="MIT121" s="63"/>
      <c r="MIU121" s="63"/>
      <c r="MIV121" s="63"/>
      <c r="MIW121" s="63"/>
      <c r="MIX121" s="63"/>
      <c r="MIY121" s="63"/>
      <c r="MIZ121" s="63"/>
      <c r="MJA121" s="63"/>
      <c r="MJB121" s="63"/>
      <c r="MJC121" s="63"/>
      <c r="MJD121" s="63"/>
      <c r="MJE121" s="63"/>
      <c r="MJF121" s="63"/>
      <c r="MJG121" s="63"/>
      <c r="MJH121" s="63"/>
      <c r="MJI121" s="63"/>
      <c r="MJJ121" s="63"/>
      <c r="MJK121" s="63"/>
      <c r="MJL121" s="63"/>
      <c r="MJM121" s="63"/>
      <c r="MJN121" s="63"/>
      <c r="MJO121" s="63"/>
      <c r="MJP121" s="63"/>
      <c r="MJQ121" s="63"/>
      <c r="MJR121" s="63"/>
      <c r="MJS121" s="63"/>
      <c r="MJT121" s="63"/>
      <c r="MJU121" s="63"/>
      <c r="MJV121" s="63"/>
      <c r="MJW121" s="63"/>
      <c r="MJX121" s="63"/>
      <c r="MJY121" s="63"/>
      <c r="MJZ121" s="63"/>
      <c r="MKA121" s="63"/>
      <c r="MKB121" s="63"/>
      <c r="MKC121" s="63"/>
      <c r="MKD121" s="63"/>
      <c r="MKE121" s="63"/>
      <c r="MKF121" s="63"/>
      <c r="MKG121" s="63"/>
      <c r="MKH121" s="63"/>
      <c r="MKI121" s="63"/>
      <c r="MKJ121" s="63"/>
      <c r="MKK121" s="63"/>
      <c r="MKL121" s="63"/>
      <c r="MKM121" s="63"/>
      <c r="MKN121" s="63"/>
      <c r="MKO121" s="63"/>
      <c r="MKP121" s="63"/>
      <c r="MKQ121" s="63"/>
      <c r="MKR121" s="63"/>
      <c r="MKS121" s="63"/>
      <c r="MKT121" s="63"/>
      <c r="MKU121" s="63"/>
      <c r="MKV121" s="63"/>
      <c r="MKW121" s="63"/>
      <c r="MKX121" s="63"/>
      <c r="MKY121" s="63"/>
      <c r="MKZ121" s="63"/>
      <c r="MLA121" s="63"/>
      <c r="MLB121" s="63"/>
      <c r="MLC121" s="63"/>
      <c r="MLD121" s="63"/>
      <c r="MLE121" s="63"/>
      <c r="MLF121" s="63"/>
      <c r="MLG121" s="63"/>
      <c r="MLH121" s="63"/>
      <c r="MLI121" s="63"/>
      <c r="MLJ121" s="63"/>
      <c r="MLK121" s="63"/>
      <c r="MLL121" s="63"/>
      <c r="MLM121" s="63"/>
      <c r="MLN121" s="63"/>
      <c r="MLO121" s="63"/>
      <c r="MLP121" s="63"/>
      <c r="MLQ121" s="63"/>
      <c r="MLR121" s="63"/>
      <c r="MLS121" s="63"/>
      <c r="MLT121" s="63"/>
      <c r="MLU121" s="63"/>
      <c r="MLV121" s="63"/>
      <c r="MLW121" s="63"/>
      <c r="MLX121" s="63"/>
      <c r="MLY121" s="63"/>
      <c r="MLZ121" s="63"/>
      <c r="MMA121" s="63"/>
      <c r="MMB121" s="63"/>
      <c r="MMC121" s="63"/>
      <c r="MMD121" s="63"/>
      <c r="MME121" s="63"/>
      <c r="MMF121" s="63"/>
      <c r="MMG121" s="63"/>
      <c r="MMH121" s="63"/>
      <c r="MMI121" s="63"/>
      <c r="MMJ121" s="63"/>
      <c r="MMK121" s="63"/>
      <c r="MML121" s="63"/>
      <c r="MMM121" s="63"/>
      <c r="MMN121" s="63"/>
      <c r="MMO121" s="63"/>
      <c r="MMP121" s="63"/>
      <c r="MMQ121" s="63"/>
      <c r="MMR121" s="63"/>
      <c r="MMS121" s="63"/>
      <c r="MMT121" s="63"/>
      <c r="MMU121" s="63"/>
      <c r="MMV121" s="63"/>
      <c r="MMW121" s="63"/>
      <c r="MMX121" s="63"/>
      <c r="MMY121" s="63"/>
      <c r="MMZ121" s="63"/>
      <c r="MNA121" s="63"/>
      <c r="MNB121" s="63"/>
      <c r="MNC121" s="63"/>
      <c r="MND121" s="63"/>
      <c r="MNE121" s="63"/>
      <c r="MNF121" s="63"/>
      <c r="MNG121" s="63"/>
      <c r="MNH121" s="63"/>
      <c r="MNI121" s="63"/>
      <c r="MNJ121" s="63"/>
      <c r="MNK121" s="63"/>
      <c r="MNL121" s="63"/>
      <c r="MNM121" s="63"/>
      <c r="MNN121" s="63"/>
      <c r="MNO121" s="63"/>
      <c r="MNP121" s="63"/>
      <c r="MNQ121" s="63"/>
      <c r="MNR121" s="63"/>
      <c r="MNS121" s="63"/>
      <c r="MNT121" s="63"/>
      <c r="MNU121" s="63"/>
      <c r="MNV121" s="63"/>
      <c r="MNW121" s="63"/>
      <c r="MNX121" s="63"/>
      <c r="MNY121" s="63"/>
      <c r="MNZ121" s="63"/>
      <c r="MOA121" s="63"/>
      <c r="MOB121" s="63"/>
      <c r="MOC121" s="63"/>
      <c r="MOD121" s="63"/>
      <c r="MOE121" s="63"/>
      <c r="MOF121" s="63"/>
      <c r="MOG121" s="63"/>
      <c r="MOH121" s="63"/>
      <c r="MOI121" s="63"/>
      <c r="MOJ121" s="63"/>
      <c r="MOK121" s="63"/>
      <c r="MOL121" s="63"/>
      <c r="MOM121" s="63"/>
      <c r="MON121" s="63"/>
      <c r="MOO121" s="63"/>
      <c r="MOP121" s="63"/>
      <c r="MOQ121" s="63"/>
      <c r="MOR121" s="63"/>
      <c r="MOS121" s="63"/>
      <c r="MOT121" s="63"/>
      <c r="MOU121" s="63"/>
      <c r="MOV121" s="63"/>
      <c r="MOW121" s="63"/>
      <c r="MOX121" s="63"/>
      <c r="MOY121" s="63"/>
      <c r="MOZ121" s="63"/>
      <c r="MPA121" s="63"/>
      <c r="MPB121" s="63"/>
      <c r="MPC121" s="63"/>
      <c r="MPD121" s="63"/>
      <c r="MPE121" s="63"/>
      <c r="MPF121" s="63"/>
      <c r="MPG121" s="63"/>
      <c r="MPH121" s="63"/>
      <c r="MPI121" s="63"/>
      <c r="MPJ121" s="63"/>
      <c r="MPK121" s="63"/>
      <c r="MPL121" s="63"/>
      <c r="MPM121" s="63"/>
      <c r="MPN121" s="63"/>
      <c r="MPO121" s="63"/>
      <c r="MPP121" s="63"/>
      <c r="MPQ121" s="63"/>
      <c r="MPR121" s="63"/>
      <c r="MPS121" s="63"/>
      <c r="MPT121" s="63"/>
      <c r="MPU121" s="63"/>
      <c r="MPV121" s="63"/>
      <c r="MPW121" s="63"/>
      <c r="MPX121" s="63"/>
      <c r="MPY121" s="63"/>
      <c r="MPZ121" s="63"/>
      <c r="MQA121" s="63"/>
      <c r="MQB121" s="63"/>
      <c r="MQC121" s="63"/>
      <c r="MQD121" s="63"/>
      <c r="MQE121" s="63"/>
      <c r="MQF121" s="63"/>
      <c r="MQG121" s="63"/>
      <c r="MQH121" s="63"/>
      <c r="MQI121" s="63"/>
      <c r="MQJ121" s="63"/>
      <c r="MQK121" s="63"/>
      <c r="MQL121" s="63"/>
      <c r="MQM121" s="63"/>
      <c r="MQN121" s="63"/>
      <c r="MQO121" s="63"/>
      <c r="MQP121" s="63"/>
      <c r="MQQ121" s="63"/>
      <c r="MQR121" s="63"/>
      <c r="MQS121" s="63"/>
      <c r="MQT121" s="63"/>
      <c r="MQU121" s="63"/>
      <c r="MQV121" s="63"/>
      <c r="MQW121" s="63"/>
      <c r="MQX121" s="63"/>
      <c r="MQY121" s="63"/>
      <c r="MQZ121" s="63"/>
      <c r="MRA121" s="63"/>
      <c r="MRB121" s="63"/>
      <c r="MRC121" s="63"/>
      <c r="MRD121" s="63"/>
      <c r="MRE121" s="63"/>
      <c r="MRF121" s="63"/>
      <c r="MRG121" s="63"/>
      <c r="MRH121" s="63"/>
      <c r="MRI121" s="63"/>
      <c r="MRJ121" s="63"/>
      <c r="MRK121" s="63"/>
      <c r="MRL121" s="63"/>
      <c r="MRM121" s="63"/>
      <c r="MRN121" s="63"/>
      <c r="MRO121" s="63"/>
      <c r="MRP121" s="63"/>
      <c r="MRQ121" s="63"/>
      <c r="MRR121" s="63"/>
      <c r="MRS121" s="63"/>
      <c r="MRT121" s="63"/>
      <c r="MRU121" s="63"/>
      <c r="MRV121" s="63"/>
      <c r="MRW121" s="63"/>
      <c r="MRX121" s="63"/>
      <c r="MRY121" s="63"/>
      <c r="MRZ121" s="63"/>
      <c r="MSA121" s="63"/>
      <c r="MSB121" s="63"/>
      <c r="MSC121" s="63"/>
      <c r="MSD121" s="63"/>
      <c r="MSE121" s="63"/>
      <c r="MSF121" s="63"/>
      <c r="MSG121" s="63"/>
      <c r="MSH121" s="63"/>
      <c r="MSI121" s="63"/>
      <c r="MSJ121" s="63"/>
      <c r="MSK121" s="63"/>
      <c r="MSL121" s="63"/>
      <c r="MSM121" s="63"/>
      <c r="MSN121" s="63"/>
      <c r="MSO121" s="63"/>
      <c r="MSP121" s="63"/>
      <c r="MSQ121" s="63"/>
      <c r="MSR121" s="63"/>
      <c r="MSS121" s="63"/>
      <c r="MST121" s="63"/>
      <c r="MSU121" s="63"/>
      <c r="MSV121" s="63"/>
      <c r="MSW121" s="63"/>
      <c r="MSX121" s="63"/>
      <c r="MSY121" s="63"/>
      <c r="MSZ121" s="63"/>
      <c r="MTA121" s="63"/>
      <c r="MTB121" s="63"/>
      <c r="MTC121" s="63"/>
      <c r="MTD121" s="63"/>
      <c r="MTE121" s="63"/>
      <c r="MTF121" s="63"/>
      <c r="MTG121" s="63"/>
      <c r="MTH121" s="63"/>
      <c r="MTI121" s="63"/>
      <c r="MTJ121" s="63"/>
      <c r="MTK121" s="63"/>
      <c r="MTL121" s="63"/>
      <c r="MTM121" s="63"/>
      <c r="MTN121" s="63"/>
      <c r="MTO121" s="63"/>
      <c r="MTP121" s="63"/>
      <c r="MTQ121" s="63"/>
      <c r="MTR121" s="63"/>
      <c r="MTS121" s="63"/>
      <c r="MTT121" s="63"/>
      <c r="MTU121" s="63"/>
      <c r="MTV121" s="63"/>
      <c r="MTW121" s="63"/>
      <c r="MTX121" s="63"/>
      <c r="MTY121" s="63"/>
      <c r="MTZ121" s="63"/>
      <c r="MUA121" s="63"/>
      <c r="MUB121" s="63"/>
      <c r="MUC121" s="63"/>
      <c r="MUD121" s="63"/>
      <c r="MUE121" s="63"/>
      <c r="MUF121" s="63"/>
      <c r="MUG121" s="63"/>
      <c r="MUH121" s="63"/>
      <c r="MUI121" s="63"/>
      <c r="MUJ121" s="63"/>
      <c r="MUK121" s="63"/>
      <c r="MUL121" s="63"/>
      <c r="MUM121" s="63"/>
      <c r="MUN121" s="63"/>
      <c r="MUO121" s="63"/>
      <c r="MUP121" s="63"/>
      <c r="MUQ121" s="63"/>
      <c r="MUR121" s="63"/>
      <c r="MUS121" s="63"/>
      <c r="MUT121" s="63"/>
      <c r="MUU121" s="63"/>
      <c r="MUV121" s="63"/>
      <c r="MUW121" s="63"/>
      <c r="MUX121" s="63"/>
      <c r="MUY121" s="63"/>
      <c r="MUZ121" s="63"/>
      <c r="MVA121" s="63"/>
      <c r="MVB121" s="63"/>
      <c r="MVC121" s="63"/>
      <c r="MVD121" s="63"/>
      <c r="MVE121" s="63"/>
      <c r="MVF121" s="63"/>
      <c r="MVG121" s="63"/>
      <c r="MVH121" s="63"/>
      <c r="MVI121" s="63"/>
      <c r="MVJ121" s="63"/>
      <c r="MVK121" s="63"/>
      <c r="MVL121" s="63"/>
      <c r="MVM121" s="63"/>
      <c r="MVN121" s="63"/>
      <c r="MVO121" s="63"/>
      <c r="MVP121" s="63"/>
      <c r="MVQ121" s="63"/>
      <c r="MVR121" s="63"/>
      <c r="MVS121" s="63"/>
      <c r="MVT121" s="63"/>
      <c r="MVU121" s="63"/>
      <c r="MVV121" s="63"/>
      <c r="MVW121" s="63"/>
      <c r="MVX121" s="63"/>
      <c r="MVY121" s="63"/>
      <c r="MVZ121" s="63"/>
      <c r="MWA121" s="63"/>
      <c r="MWB121" s="63"/>
      <c r="MWC121" s="63"/>
      <c r="MWD121" s="63"/>
      <c r="MWE121" s="63"/>
      <c r="MWF121" s="63"/>
      <c r="MWG121" s="63"/>
      <c r="MWH121" s="63"/>
      <c r="MWI121" s="63"/>
      <c r="MWJ121" s="63"/>
      <c r="MWK121" s="63"/>
      <c r="MWL121" s="63"/>
      <c r="MWM121" s="63"/>
      <c r="MWN121" s="63"/>
      <c r="MWO121" s="63"/>
      <c r="MWP121" s="63"/>
      <c r="MWQ121" s="63"/>
      <c r="MWR121" s="63"/>
      <c r="MWS121" s="63"/>
      <c r="MWT121" s="63"/>
      <c r="MWU121" s="63"/>
      <c r="MWV121" s="63"/>
      <c r="MWW121" s="63"/>
      <c r="MWX121" s="63"/>
      <c r="MWY121" s="63"/>
      <c r="MWZ121" s="63"/>
      <c r="MXA121" s="63"/>
      <c r="MXB121" s="63"/>
      <c r="MXC121" s="63"/>
      <c r="MXD121" s="63"/>
      <c r="MXE121" s="63"/>
      <c r="MXF121" s="63"/>
      <c r="MXG121" s="63"/>
      <c r="MXH121" s="63"/>
      <c r="MXI121" s="63"/>
      <c r="MXJ121" s="63"/>
      <c r="MXK121" s="63"/>
      <c r="MXL121" s="63"/>
      <c r="MXM121" s="63"/>
      <c r="MXN121" s="63"/>
      <c r="MXO121" s="63"/>
      <c r="MXP121" s="63"/>
      <c r="MXQ121" s="63"/>
      <c r="MXR121" s="63"/>
      <c r="MXS121" s="63"/>
      <c r="MXT121" s="63"/>
      <c r="MXU121" s="63"/>
      <c r="MXV121" s="63"/>
      <c r="MXW121" s="63"/>
      <c r="MXX121" s="63"/>
      <c r="MXY121" s="63"/>
      <c r="MXZ121" s="63"/>
      <c r="MYA121" s="63"/>
      <c r="MYB121" s="63"/>
      <c r="MYC121" s="63"/>
      <c r="MYD121" s="63"/>
      <c r="MYE121" s="63"/>
      <c r="MYF121" s="63"/>
      <c r="MYG121" s="63"/>
      <c r="MYH121" s="63"/>
      <c r="MYI121" s="63"/>
      <c r="MYJ121" s="63"/>
      <c r="MYK121" s="63"/>
      <c r="MYL121" s="63"/>
      <c r="MYM121" s="63"/>
      <c r="MYN121" s="63"/>
      <c r="MYO121" s="63"/>
      <c r="MYP121" s="63"/>
      <c r="MYQ121" s="63"/>
      <c r="MYR121" s="63"/>
      <c r="MYS121" s="63"/>
      <c r="MYT121" s="63"/>
      <c r="MYU121" s="63"/>
      <c r="MYV121" s="63"/>
      <c r="MYW121" s="63"/>
      <c r="MYX121" s="63"/>
      <c r="MYY121" s="63"/>
      <c r="MYZ121" s="63"/>
      <c r="MZA121" s="63"/>
      <c r="MZB121" s="63"/>
      <c r="MZC121" s="63"/>
      <c r="MZD121" s="63"/>
      <c r="MZE121" s="63"/>
      <c r="MZF121" s="63"/>
      <c r="MZG121" s="63"/>
      <c r="MZH121" s="63"/>
      <c r="MZI121" s="63"/>
      <c r="MZJ121" s="63"/>
      <c r="MZK121" s="63"/>
      <c r="MZL121" s="63"/>
      <c r="MZM121" s="63"/>
      <c r="MZN121" s="63"/>
      <c r="MZO121" s="63"/>
      <c r="MZP121" s="63"/>
      <c r="MZQ121" s="63"/>
      <c r="MZR121" s="63"/>
      <c r="MZS121" s="63"/>
      <c r="MZT121" s="63"/>
      <c r="MZU121" s="63"/>
      <c r="MZV121" s="63"/>
      <c r="MZW121" s="63"/>
      <c r="MZX121" s="63"/>
      <c r="MZY121" s="63"/>
      <c r="MZZ121" s="63"/>
      <c r="NAA121" s="63"/>
      <c r="NAB121" s="63"/>
      <c r="NAC121" s="63"/>
      <c r="NAD121" s="63"/>
      <c r="NAE121" s="63"/>
      <c r="NAF121" s="63"/>
      <c r="NAG121" s="63"/>
      <c r="NAH121" s="63"/>
      <c r="NAI121" s="63"/>
      <c r="NAJ121" s="63"/>
      <c r="NAK121" s="63"/>
      <c r="NAL121" s="63"/>
      <c r="NAM121" s="63"/>
      <c r="NAN121" s="63"/>
      <c r="NAO121" s="63"/>
      <c r="NAP121" s="63"/>
      <c r="NAQ121" s="63"/>
      <c r="NAR121" s="63"/>
      <c r="NAS121" s="63"/>
      <c r="NAT121" s="63"/>
      <c r="NAU121" s="63"/>
      <c r="NAV121" s="63"/>
      <c r="NAW121" s="63"/>
      <c r="NAX121" s="63"/>
      <c r="NAY121" s="63"/>
      <c r="NAZ121" s="63"/>
      <c r="NBA121" s="63"/>
      <c r="NBB121" s="63"/>
      <c r="NBC121" s="63"/>
      <c r="NBD121" s="63"/>
      <c r="NBE121" s="63"/>
      <c r="NBF121" s="63"/>
      <c r="NBG121" s="63"/>
      <c r="NBH121" s="63"/>
      <c r="NBI121" s="63"/>
      <c r="NBJ121" s="63"/>
      <c r="NBK121" s="63"/>
      <c r="NBL121" s="63"/>
      <c r="NBM121" s="63"/>
      <c r="NBN121" s="63"/>
      <c r="NBO121" s="63"/>
      <c r="NBP121" s="63"/>
      <c r="NBQ121" s="63"/>
      <c r="NBR121" s="63"/>
      <c r="NBS121" s="63"/>
      <c r="NBT121" s="63"/>
      <c r="NBU121" s="63"/>
      <c r="NBV121" s="63"/>
      <c r="NBW121" s="63"/>
      <c r="NBX121" s="63"/>
      <c r="NBY121" s="63"/>
      <c r="NBZ121" s="63"/>
      <c r="NCA121" s="63"/>
      <c r="NCB121" s="63"/>
      <c r="NCC121" s="63"/>
      <c r="NCD121" s="63"/>
      <c r="NCE121" s="63"/>
      <c r="NCF121" s="63"/>
      <c r="NCG121" s="63"/>
      <c r="NCH121" s="63"/>
      <c r="NCI121" s="63"/>
      <c r="NCJ121" s="63"/>
      <c r="NCK121" s="63"/>
      <c r="NCL121" s="63"/>
      <c r="NCM121" s="63"/>
      <c r="NCN121" s="63"/>
      <c r="NCO121" s="63"/>
      <c r="NCP121" s="63"/>
      <c r="NCQ121" s="63"/>
      <c r="NCR121" s="63"/>
      <c r="NCS121" s="63"/>
      <c r="NCT121" s="63"/>
      <c r="NCU121" s="63"/>
      <c r="NCV121" s="63"/>
      <c r="NCW121" s="63"/>
      <c r="NCX121" s="63"/>
      <c r="NCY121" s="63"/>
      <c r="NCZ121" s="63"/>
      <c r="NDA121" s="63"/>
      <c r="NDB121" s="63"/>
      <c r="NDC121" s="63"/>
      <c r="NDD121" s="63"/>
      <c r="NDE121" s="63"/>
      <c r="NDF121" s="63"/>
      <c r="NDG121" s="63"/>
      <c r="NDH121" s="63"/>
      <c r="NDI121" s="63"/>
      <c r="NDJ121" s="63"/>
      <c r="NDK121" s="63"/>
      <c r="NDL121" s="63"/>
      <c r="NDM121" s="63"/>
      <c r="NDN121" s="63"/>
      <c r="NDO121" s="63"/>
      <c r="NDP121" s="63"/>
      <c r="NDQ121" s="63"/>
      <c r="NDR121" s="63"/>
      <c r="NDS121" s="63"/>
      <c r="NDT121" s="63"/>
      <c r="NDU121" s="63"/>
      <c r="NDV121" s="63"/>
      <c r="NDW121" s="63"/>
      <c r="NDX121" s="63"/>
      <c r="NDY121" s="63"/>
      <c r="NDZ121" s="63"/>
      <c r="NEA121" s="63"/>
      <c r="NEB121" s="63"/>
      <c r="NEC121" s="63"/>
      <c r="NED121" s="63"/>
      <c r="NEE121" s="63"/>
      <c r="NEF121" s="63"/>
      <c r="NEG121" s="63"/>
      <c r="NEH121" s="63"/>
      <c r="NEI121" s="63"/>
      <c r="NEJ121" s="63"/>
      <c r="NEK121" s="63"/>
      <c r="NEL121" s="63"/>
      <c r="NEM121" s="63"/>
      <c r="NEN121" s="63"/>
      <c r="NEO121" s="63"/>
      <c r="NEP121" s="63"/>
      <c r="NEQ121" s="63"/>
      <c r="NER121" s="63"/>
      <c r="NES121" s="63"/>
      <c r="NET121" s="63"/>
      <c r="NEU121" s="63"/>
      <c r="NEV121" s="63"/>
      <c r="NEW121" s="63"/>
      <c r="NEX121" s="63"/>
      <c r="NEY121" s="63"/>
      <c r="NEZ121" s="63"/>
      <c r="NFA121" s="63"/>
      <c r="NFB121" s="63"/>
      <c r="NFC121" s="63"/>
      <c r="NFD121" s="63"/>
      <c r="NFE121" s="63"/>
      <c r="NFF121" s="63"/>
      <c r="NFG121" s="63"/>
      <c r="NFH121" s="63"/>
      <c r="NFI121" s="63"/>
      <c r="NFJ121" s="63"/>
      <c r="NFK121" s="63"/>
      <c r="NFL121" s="63"/>
      <c r="NFM121" s="63"/>
      <c r="NFN121" s="63"/>
      <c r="NFO121" s="63"/>
      <c r="NFP121" s="63"/>
      <c r="NFQ121" s="63"/>
      <c r="NFR121" s="63"/>
      <c r="NFS121" s="63"/>
      <c r="NFT121" s="63"/>
      <c r="NFU121" s="63"/>
      <c r="NFV121" s="63"/>
      <c r="NFW121" s="63"/>
      <c r="NFX121" s="63"/>
      <c r="NFY121" s="63"/>
      <c r="NFZ121" s="63"/>
      <c r="NGA121" s="63"/>
      <c r="NGB121" s="63"/>
      <c r="NGC121" s="63"/>
      <c r="NGD121" s="63"/>
      <c r="NGE121" s="63"/>
      <c r="NGF121" s="63"/>
      <c r="NGG121" s="63"/>
      <c r="NGH121" s="63"/>
      <c r="NGI121" s="63"/>
      <c r="NGJ121" s="63"/>
      <c r="NGK121" s="63"/>
      <c r="NGL121" s="63"/>
      <c r="NGM121" s="63"/>
      <c r="NGN121" s="63"/>
      <c r="NGO121" s="63"/>
      <c r="NGP121" s="63"/>
      <c r="NGQ121" s="63"/>
      <c r="NGR121" s="63"/>
      <c r="NGS121" s="63"/>
      <c r="NGT121" s="63"/>
      <c r="NGU121" s="63"/>
      <c r="NGV121" s="63"/>
      <c r="NGW121" s="63"/>
      <c r="NGX121" s="63"/>
      <c r="NGY121" s="63"/>
      <c r="NGZ121" s="63"/>
      <c r="NHA121" s="63"/>
      <c r="NHB121" s="63"/>
      <c r="NHC121" s="63"/>
      <c r="NHD121" s="63"/>
      <c r="NHE121" s="63"/>
      <c r="NHF121" s="63"/>
      <c r="NHG121" s="63"/>
      <c r="NHH121" s="63"/>
      <c r="NHI121" s="63"/>
      <c r="NHJ121" s="63"/>
      <c r="NHK121" s="63"/>
      <c r="NHL121" s="63"/>
      <c r="NHM121" s="63"/>
      <c r="NHN121" s="63"/>
      <c r="NHO121" s="63"/>
      <c r="NHP121" s="63"/>
      <c r="NHQ121" s="63"/>
      <c r="NHR121" s="63"/>
      <c r="NHS121" s="63"/>
      <c r="NHT121" s="63"/>
      <c r="NHU121" s="63"/>
      <c r="NHV121" s="63"/>
      <c r="NHW121" s="63"/>
      <c r="NHX121" s="63"/>
      <c r="NHY121" s="63"/>
      <c r="NHZ121" s="63"/>
      <c r="NIA121" s="63"/>
      <c r="NIB121" s="63"/>
      <c r="NIC121" s="63"/>
      <c r="NID121" s="63"/>
      <c r="NIE121" s="63"/>
      <c r="NIF121" s="63"/>
      <c r="NIG121" s="63"/>
      <c r="NIH121" s="63"/>
      <c r="NII121" s="63"/>
      <c r="NIJ121" s="63"/>
      <c r="NIK121" s="63"/>
      <c r="NIL121" s="63"/>
      <c r="NIM121" s="63"/>
      <c r="NIN121" s="63"/>
      <c r="NIO121" s="63"/>
      <c r="NIP121" s="63"/>
      <c r="NIQ121" s="63"/>
      <c r="NIR121" s="63"/>
      <c r="NIS121" s="63"/>
      <c r="NIT121" s="63"/>
      <c r="NIU121" s="63"/>
      <c r="NIV121" s="63"/>
      <c r="NIW121" s="63"/>
      <c r="NIX121" s="63"/>
      <c r="NIY121" s="63"/>
      <c r="NIZ121" s="63"/>
      <c r="NJA121" s="63"/>
      <c r="NJB121" s="63"/>
      <c r="NJC121" s="63"/>
      <c r="NJD121" s="63"/>
      <c r="NJE121" s="63"/>
      <c r="NJF121" s="63"/>
      <c r="NJG121" s="63"/>
      <c r="NJH121" s="63"/>
      <c r="NJI121" s="63"/>
      <c r="NJJ121" s="63"/>
      <c r="NJK121" s="63"/>
      <c r="NJL121" s="63"/>
      <c r="NJM121" s="63"/>
      <c r="NJN121" s="63"/>
      <c r="NJO121" s="63"/>
      <c r="NJP121" s="63"/>
      <c r="NJQ121" s="63"/>
      <c r="NJR121" s="63"/>
      <c r="NJS121" s="63"/>
      <c r="NJT121" s="63"/>
      <c r="NJU121" s="63"/>
      <c r="NJV121" s="63"/>
      <c r="NJW121" s="63"/>
      <c r="NJX121" s="63"/>
      <c r="NJY121" s="63"/>
      <c r="NJZ121" s="63"/>
      <c r="NKA121" s="63"/>
      <c r="NKB121" s="63"/>
      <c r="NKC121" s="63"/>
      <c r="NKD121" s="63"/>
      <c r="NKE121" s="63"/>
      <c r="NKF121" s="63"/>
      <c r="NKG121" s="63"/>
      <c r="NKH121" s="63"/>
      <c r="NKI121" s="63"/>
      <c r="NKJ121" s="63"/>
      <c r="NKK121" s="63"/>
      <c r="NKL121" s="63"/>
      <c r="NKM121" s="63"/>
      <c r="NKN121" s="63"/>
      <c r="NKO121" s="63"/>
      <c r="NKP121" s="63"/>
      <c r="NKQ121" s="63"/>
      <c r="NKR121" s="63"/>
      <c r="NKS121" s="63"/>
      <c r="NKT121" s="63"/>
      <c r="NKU121" s="63"/>
      <c r="NKV121" s="63"/>
      <c r="NKW121" s="63"/>
      <c r="NKX121" s="63"/>
      <c r="NKY121" s="63"/>
      <c r="NKZ121" s="63"/>
      <c r="NLA121" s="63"/>
      <c r="NLB121" s="63"/>
      <c r="NLC121" s="63"/>
      <c r="NLD121" s="63"/>
      <c r="NLE121" s="63"/>
      <c r="NLF121" s="63"/>
      <c r="NLG121" s="63"/>
      <c r="NLH121" s="63"/>
      <c r="NLI121" s="63"/>
      <c r="NLJ121" s="63"/>
      <c r="NLK121" s="63"/>
      <c r="NLL121" s="63"/>
      <c r="NLM121" s="63"/>
      <c r="NLN121" s="63"/>
      <c r="NLO121" s="63"/>
      <c r="NLP121" s="63"/>
      <c r="NLQ121" s="63"/>
      <c r="NLR121" s="63"/>
      <c r="NLS121" s="63"/>
      <c r="NLT121" s="63"/>
      <c r="NLU121" s="63"/>
      <c r="NLV121" s="63"/>
      <c r="NLW121" s="63"/>
      <c r="NLX121" s="63"/>
      <c r="NLY121" s="63"/>
      <c r="NLZ121" s="63"/>
      <c r="NMA121" s="63"/>
      <c r="NMB121" s="63"/>
      <c r="NMC121" s="63"/>
      <c r="NMD121" s="63"/>
      <c r="NME121" s="63"/>
      <c r="NMF121" s="63"/>
      <c r="NMG121" s="63"/>
      <c r="NMH121" s="63"/>
      <c r="NMI121" s="63"/>
      <c r="NMJ121" s="63"/>
      <c r="NMK121" s="63"/>
      <c r="NML121" s="63"/>
      <c r="NMM121" s="63"/>
      <c r="NMN121" s="63"/>
      <c r="NMO121" s="63"/>
      <c r="NMP121" s="63"/>
      <c r="NMQ121" s="63"/>
      <c r="NMR121" s="63"/>
      <c r="NMS121" s="63"/>
      <c r="NMT121" s="63"/>
      <c r="NMU121" s="63"/>
      <c r="NMV121" s="63"/>
      <c r="NMW121" s="63"/>
      <c r="NMX121" s="63"/>
      <c r="NMY121" s="63"/>
      <c r="NMZ121" s="63"/>
      <c r="NNA121" s="63"/>
      <c r="NNB121" s="63"/>
      <c r="NNC121" s="63"/>
      <c r="NND121" s="63"/>
      <c r="NNE121" s="63"/>
      <c r="NNF121" s="63"/>
      <c r="NNG121" s="63"/>
      <c r="NNH121" s="63"/>
      <c r="NNI121" s="63"/>
      <c r="NNJ121" s="63"/>
      <c r="NNK121" s="63"/>
      <c r="NNL121" s="63"/>
      <c r="NNM121" s="63"/>
      <c r="NNN121" s="63"/>
      <c r="NNO121" s="63"/>
      <c r="NNP121" s="63"/>
      <c r="NNQ121" s="63"/>
      <c r="NNR121" s="63"/>
      <c r="NNS121" s="63"/>
      <c r="NNT121" s="63"/>
      <c r="NNU121" s="63"/>
      <c r="NNV121" s="63"/>
      <c r="NNW121" s="63"/>
      <c r="NNX121" s="63"/>
      <c r="NNY121" s="63"/>
      <c r="NNZ121" s="63"/>
      <c r="NOA121" s="63"/>
      <c r="NOB121" s="63"/>
      <c r="NOC121" s="63"/>
      <c r="NOD121" s="63"/>
      <c r="NOE121" s="63"/>
      <c r="NOF121" s="63"/>
      <c r="NOG121" s="63"/>
      <c r="NOH121" s="63"/>
      <c r="NOI121" s="63"/>
      <c r="NOJ121" s="63"/>
      <c r="NOK121" s="63"/>
      <c r="NOL121" s="63"/>
      <c r="NOM121" s="63"/>
      <c r="NON121" s="63"/>
      <c r="NOO121" s="63"/>
      <c r="NOP121" s="63"/>
      <c r="NOQ121" s="63"/>
      <c r="NOR121" s="63"/>
      <c r="NOS121" s="63"/>
      <c r="NOT121" s="63"/>
      <c r="NOU121" s="63"/>
      <c r="NOV121" s="63"/>
      <c r="NOW121" s="63"/>
      <c r="NOX121" s="63"/>
      <c r="NOY121" s="63"/>
      <c r="NOZ121" s="63"/>
      <c r="NPA121" s="63"/>
      <c r="NPB121" s="63"/>
      <c r="NPC121" s="63"/>
      <c r="NPD121" s="63"/>
      <c r="NPE121" s="63"/>
      <c r="NPF121" s="63"/>
      <c r="NPG121" s="63"/>
      <c r="NPH121" s="63"/>
      <c r="NPI121" s="63"/>
      <c r="NPJ121" s="63"/>
      <c r="NPK121" s="63"/>
      <c r="NPL121" s="63"/>
      <c r="NPM121" s="63"/>
      <c r="NPN121" s="63"/>
      <c r="NPO121" s="63"/>
      <c r="NPP121" s="63"/>
      <c r="NPQ121" s="63"/>
      <c r="NPR121" s="63"/>
      <c r="NPS121" s="63"/>
      <c r="NPT121" s="63"/>
      <c r="NPU121" s="63"/>
      <c r="NPV121" s="63"/>
      <c r="NPW121" s="63"/>
      <c r="NPX121" s="63"/>
      <c r="NPY121" s="63"/>
      <c r="NPZ121" s="63"/>
      <c r="NQA121" s="63"/>
      <c r="NQB121" s="63"/>
      <c r="NQC121" s="63"/>
      <c r="NQD121" s="63"/>
      <c r="NQE121" s="63"/>
      <c r="NQF121" s="63"/>
      <c r="NQG121" s="63"/>
      <c r="NQH121" s="63"/>
      <c r="NQI121" s="63"/>
      <c r="NQJ121" s="63"/>
      <c r="NQK121" s="63"/>
      <c r="NQL121" s="63"/>
      <c r="NQM121" s="63"/>
      <c r="NQN121" s="63"/>
      <c r="NQO121" s="63"/>
      <c r="NQP121" s="63"/>
      <c r="NQQ121" s="63"/>
      <c r="NQR121" s="63"/>
      <c r="NQS121" s="63"/>
      <c r="NQT121" s="63"/>
      <c r="NQU121" s="63"/>
      <c r="NQV121" s="63"/>
      <c r="NQW121" s="63"/>
      <c r="NQX121" s="63"/>
      <c r="NQY121" s="63"/>
      <c r="NQZ121" s="63"/>
      <c r="NRA121" s="63"/>
      <c r="NRB121" s="63"/>
      <c r="NRC121" s="63"/>
      <c r="NRD121" s="63"/>
      <c r="NRE121" s="63"/>
      <c r="NRF121" s="63"/>
      <c r="NRG121" s="63"/>
      <c r="NRH121" s="63"/>
      <c r="NRI121" s="63"/>
      <c r="NRJ121" s="63"/>
      <c r="NRK121" s="63"/>
      <c r="NRL121" s="63"/>
      <c r="NRM121" s="63"/>
      <c r="NRN121" s="63"/>
      <c r="NRO121" s="63"/>
      <c r="NRP121" s="63"/>
      <c r="NRQ121" s="63"/>
      <c r="NRR121" s="63"/>
      <c r="NRS121" s="63"/>
      <c r="NRT121" s="63"/>
      <c r="NRU121" s="63"/>
      <c r="NRV121" s="63"/>
      <c r="NRW121" s="63"/>
      <c r="NRX121" s="63"/>
      <c r="NRY121" s="63"/>
      <c r="NRZ121" s="63"/>
      <c r="NSA121" s="63"/>
      <c r="NSB121" s="63"/>
      <c r="NSC121" s="63"/>
      <c r="NSD121" s="63"/>
      <c r="NSE121" s="63"/>
      <c r="NSF121" s="63"/>
      <c r="NSG121" s="63"/>
      <c r="NSH121" s="63"/>
      <c r="NSI121" s="63"/>
      <c r="NSJ121" s="63"/>
      <c r="NSK121" s="63"/>
      <c r="NSL121" s="63"/>
      <c r="NSM121" s="63"/>
      <c r="NSN121" s="63"/>
      <c r="NSO121" s="63"/>
      <c r="NSP121" s="63"/>
      <c r="NSQ121" s="63"/>
      <c r="NSR121" s="63"/>
      <c r="NSS121" s="63"/>
      <c r="NST121" s="63"/>
      <c r="NSU121" s="63"/>
      <c r="NSV121" s="63"/>
      <c r="NSW121" s="63"/>
      <c r="NSX121" s="63"/>
      <c r="NSY121" s="63"/>
      <c r="NSZ121" s="63"/>
      <c r="NTA121" s="63"/>
      <c r="NTB121" s="63"/>
      <c r="NTC121" s="63"/>
      <c r="NTD121" s="63"/>
      <c r="NTE121" s="63"/>
      <c r="NTF121" s="63"/>
      <c r="NTG121" s="63"/>
      <c r="NTH121" s="63"/>
      <c r="NTI121" s="63"/>
      <c r="NTJ121" s="63"/>
      <c r="NTK121" s="63"/>
      <c r="NTL121" s="63"/>
      <c r="NTM121" s="63"/>
      <c r="NTN121" s="63"/>
      <c r="NTO121" s="63"/>
      <c r="NTP121" s="63"/>
      <c r="NTQ121" s="63"/>
      <c r="NTR121" s="63"/>
      <c r="NTS121" s="63"/>
      <c r="NTT121" s="63"/>
      <c r="NTU121" s="63"/>
      <c r="NTV121" s="63"/>
      <c r="NTW121" s="63"/>
      <c r="NTX121" s="63"/>
      <c r="NTY121" s="63"/>
      <c r="NTZ121" s="63"/>
      <c r="NUA121" s="63"/>
      <c r="NUB121" s="63"/>
      <c r="NUC121" s="63"/>
      <c r="NUD121" s="63"/>
      <c r="NUE121" s="63"/>
      <c r="NUF121" s="63"/>
      <c r="NUG121" s="63"/>
      <c r="NUH121" s="63"/>
      <c r="NUI121" s="63"/>
      <c r="NUJ121" s="63"/>
      <c r="NUK121" s="63"/>
      <c r="NUL121" s="63"/>
      <c r="NUM121" s="63"/>
      <c r="NUN121" s="63"/>
      <c r="NUO121" s="63"/>
      <c r="NUP121" s="63"/>
      <c r="NUQ121" s="63"/>
      <c r="NUR121" s="63"/>
      <c r="NUS121" s="63"/>
      <c r="NUT121" s="63"/>
      <c r="NUU121" s="63"/>
      <c r="NUV121" s="63"/>
      <c r="NUW121" s="63"/>
      <c r="NUX121" s="63"/>
      <c r="NUY121" s="63"/>
      <c r="NUZ121" s="63"/>
      <c r="NVA121" s="63"/>
      <c r="NVB121" s="63"/>
      <c r="NVC121" s="63"/>
      <c r="NVD121" s="63"/>
      <c r="NVE121" s="63"/>
      <c r="NVF121" s="63"/>
      <c r="NVG121" s="63"/>
      <c r="NVH121" s="63"/>
      <c r="NVI121" s="63"/>
      <c r="NVJ121" s="63"/>
      <c r="NVK121" s="63"/>
      <c r="NVL121" s="63"/>
      <c r="NVM121" s="63"/>
      <c r="NVN121" s="63"/>
      <c r="NVO121" s="63"/>
      <c r="NVP121" s="63"/>
      <c r="NVQ121" s="63"/>
      <c r="NVR121" s="63"/>
      <c r="NVS121" s="63"/>
      <c r="NVT121" s="63"/>
      <c r="NVU121" s="63"/>
      <c r="NVV121" s="63"/>
      <c r="NVW121" s="63"/>
      <c r="NVX121" s="63"/>
      <c r="NVY121" s="63"/>
      <c r="NVZ121" s="63"/>
      <c r="NWA121" s="63"/>
      <c r="NWB121" s="63"/>
      <c r="NWC121" s="63"/>
      <c r="NWD121" s="63"/>
      <c r="NWE121" s="63"/>
      <c r="NWF121" s="63"/>
      <c r="NWG121" s="63"/>
      <c r="NWH121" s="63"/>
      <c r="NWI121" s="63"/>
      <c r="NWJ121" s="63"/>
      <c r="NWK121" s="63"/>
      <c r="NWL121" s="63"/>
      <c r="NWM121" s="63"/>
      <c r="NWN121" s="63"/>
      <c r="NWO121" s="63"/>
      <c r="NWP121" s="63"/>
      <c r="NWQ121" s="63"/>
      <c r="NWR121" s="63"/>
      <c r="NWS121" s="63"/>
      <c r="NWT121" s="63"/>
      <c r="NWU121" s="63"/>
      <c r="NWV121" s="63"/>
      <c r="NWW121" s="63"/>
      <c r="NWX121" s="63"/>
      <c r="NWY121" s="63"/>
      <c r="NWZ121" s="63"/>
      <c r="NXA121" s="63"/>
      <c r="NXB121" s="63"/>
      <c r="NXC121" s="63"/>
      <c r="NXD121" s="63"/>
      <c r="NXE121" s="63"/>
      <c r="NXF121" s="63"/>
      <c r="NXG121" s="63"/>
      <c r="NXH121" s="63"/>
      <c r="NXI121" s="63"/>
      <c r="NXJ121" s="63"/>
      <c r="NXK121" s="63"/>
      <c r="NXL121" s="63"/>
      <c r="NXM121" s="63"/>
      <c r="NXN121" s="63"/>
      <c r="NXO121" s="63"/>
      <c r="NXP121" s="63"/>
      <c r="NXQ121" s="63"/>
      <c r="NXR121" s="63"/>
      <c r="NXS121" s="63"/>
      <c r="NXT121" s="63"/>
      <c r="NXU121" s="63"/>
      <c r="NXV121" s="63"/>
      <c r="NXW121" s="63"/>
      <c r="NXX121" s="63"/>
      <c r="NXY121" s="63"/>
      <c r="NXZ121" s="63"/>
      <c r="NYA121" s="63"/>
      <c r="NYB121" s="63"/>
      <c r="NYC121" s="63"/>
      <c r="NYD121" s="63"/>
      <c r="NYE121" s="63"/>
      <c r="NYF121" s="63"/>
      <c r="NYG121" s="63"/>
      <c r="NYH121" s="63"/>
      <c r="NYI121" s="63"/>
      <c r="NYJ121" s="63"/>
      <c r="NYK121" s="63"/>
      <c r="NYL121" s="63"/>
      <c r="NYM121" s="63"/>
      <c r="NYN121" s="63"/>
      <c r="NYO121" s="63"/>
      <c r="NYP121" s="63"/>
      <c r="NYQ121" s="63"/>
      <c r="NYR121" s="63"/>
      <c r="NYS121" s="63"/>
      <c r="NYT121" s="63"/>
      <c r="NYU121" s="63"/>
      <c r="NYV121" s="63"/>
      <c r="NYW121" s="63"/>
      <c r="NYX121" s="63"/>
      <c r="NYY121" s="63"/>
      <c r="NYZ121" s="63"/>
      <c r="NZA121" s="63"/>
      <c r="NZB121" s="63"/>
      <c r="NZC121" s="63"/>
      <c r="NZD121" s="63"/>
      <c r="NZE121" s="63"/>
      <c r="NZF121" s="63"/>
      <c r="NZG121" s="63"/>
      <c r="NZH121" s="63"/>
      <c r="NZI121" s="63"/>
      <c r="NZJ121" s="63"/>
      <c r="NZK121" s="63"/>
      <c r="NZL121" s="63"/>
      <c r="NZM121" s="63"/>
      <c r="NZN121" s="63"/>
      <c r="NZO121" s="63"/>
      <c r="NZP121" s="63"/>
      <c r="NZQ121" s="63"/>
      <c r="NZR121" s="63"/>
      <c r="NZS121" s="63"/>
      <c r="NZT121" s="63"/>
      <c r="NZU121" s="63"/>
      <c r="NZV121" s="63"/>
      <c r="NZW121" s="63"/>
      <c r="NZX121" s="63"/>
      <c r="NZY121" s="63"/>
      <c r="NZZ121" s="63"/>
      <c r="OAA121" s="63"/>
      <c r="OAB121" s="63"/>
      <c r="OAC121" s="63"/>
      <c r="OAD121" s="63"/>
      <c r="OAE121" s="63"/>
      <c r="OAF121" s="63"/>
      <c r="OAG121" s="63"/>
      <c r="OAH121" s="63"/>
      <c r="OAI121" s="63"/>
      <c r="OAJ121" s="63"/>
      <c r="OAK121" s="63"/>
      <c r="OAL121" s="63"/>
      <c r="OAM121" s="63"/>
      <c r="OAN121" s="63"/>
      <c r="OAO121" s="63"/>
      <c r="OAP121" s="63"/>
      <c r="OAQ121" s="63"/>
      <c r="OAR121" s="63"/>
      <c r="OAS121" s="63"/>
      <c r="OAT121" s="63"/>
      <c r="OAU121" s="63"/>
      <c r="OAV121" s="63"/>
      <c r="OAW121" s="63"/>
      <c r="OAX121" s="63"/>
      <c r="OAY121" s="63"/>
      <c r="OAZ121" s="63"/>
      <c r="OBA121" s="63"/>
      <c r="OBB121" s="63"/>
      <c r="OBC121" s="63"/>
      <c r="OBD121" s="63"/>
      <c r="OBE121" s="63"/>
      <c r="OBF121" s="63"/>
      <c r="OBG121" s="63"/>
      <c r="OBH121" s="63"/>
      <c r="OBI121" s="63"/>
      <c r="OBJ121" s="63"/>
      <c r="OBK121" s="63"/>
      <c r="OBL121" s="63"/>
      <c r="OBM121" s="63"/>
      <c r="OBN121" s="63"/>
      <c r="OBO121" s="63"/>
      <c r="OBP121" s="63"/>
      <c r="OBQ121" s="63"/>
      <c r="OBR121" s="63"/>
      <c r="OBS121" s="63"/>
      <c r="OBT121" s="63"/>
      <c r="OBU121" s="63"/>
      <c r="OBV121" s="63"/>
      <c r="OBW121" s="63"/>
      <c r="OBX121" s="63"/>
      <c r="OBY121" s="63"/>
      <c r="OBZ121" s="63"/>
      <c r="OCA121" s="63"/>
      <c r="OCB121" s="63"/>
      <c r="OCC121" s="63"/>
      <c r="OCD121" s="63"/>
      <c r="OCE121" s="63"/>
      <c r="OCF121" s="63"/>
      <c r="OCG121" s="63"/>
      <c r="OCH121" s="63"/>
      <c r="OCI121" s="63"/>
      <c r="OCJ121" s="63"/>
      <c r="OCK121" s="63"/>
      <c r="OCL121" s="63"/>
      <c r="OCM121" s="63"/>
      <c r="OCN121" s="63"/>
      <c r="OCO121" s="63"/>
      <c r="OCP121" s="63"/>
      <c r="OCQ121" s="63"/>
      <c r="OCR121" s="63"/>
      <c r="OCS121" s="63"/>
      <c r="OCT121" s="63"/>
      <c r="OCU121" s="63"/>
      <c r="OCV121" s="63"/>
      <c r="OCW121" s="63"/>
      <c r="OCX121" s="63"/>
      <c r="OCY121" s="63"/>
      <c r="OCZ121" s="63"/>
      <c r="ODA121" s="63"/>
      <c r="ODB121" s="63"/>
      <c r="ODC121" s="63"/>
      <c r="ODD121" s="63"/>
      <c r="ODE121" s="63"/>
      <c r="ODF121" s="63"/>
      <c r="ODG121" s="63"/>
      <c r="ODH121" s="63"/>
      <c r="ODI121" s="63"/>
      <c r="ODJ121" s="63"/>
      <c r="ODK121" s="63"/>
      <c r="ODL121" s="63"/>
      <c r="ODM121" s="63"/>
      <c r="ODN121" s="63"/>
      <c r="ODO121" s="63"/>
      <c r="ODP121" s="63"/>
      <c r="ODQ121" s="63"/>
      <c r="ODR121" s="63"/>
      <c r="ODS121" s="63"/>
      <c r="ODT121" s="63"/>
      <c r="ODU121" s="63"/>
      <c r="ODV121" s="63"/>
      <c r="ODW121" s="63"/>
      <c r="ODX121" s="63"/>
      <c r="ODY121" s="63"/>
      <c r="ODZ121" s="63"/>
      <c r="OEA121" s="63"/>
      <c r="OEB121" s="63"/>
      <c r="OEC121" s="63"/>
      <c r="OED121" s="63"/>
      <c r="OEE121" s="63"/>
      <c r="OEF121" s="63"/>
      <c r="OEG121" s="63"/>
      <c r="OEH121" s="63"/>
      <c r="OEI121" s="63"/>
      <c r="OEJ121" s="63"/>
      <c r="OEK121" s="63"/>
      <c r="OEL121" s="63"/>
      <c r="OEM121" s="63"/>
      <c r="OEN121" s="63"/>
      <c r="OEO121" s="63"/>
      <c r="OEP121" s="63"/>
      <c r="OEQ121" s="63"/>
      <c r="OER121" s="63"/>
      <c r="OES121" s="63"/>
      <c r="OET121" s="63"/>
      <c r="OEU121" s="63"/>
      <c r="OEV121" s="63"/>
      <c r="OEW121" s="63"/>
      <c r="OEX121" s="63"/>
      <c r="OEY121" s="63"/>
      <c r="OEZ121" s="63"/>
      <c r="OFA121" s="63"/>
      <c r="OFB121" s="63"/>
      <c r="OFC121" s="63"/>
      <c r="OFD121" s="63"/>
      <c r="OFE121" s="63"/>
      <c r="OFF121" s="63"/>
      <c r="OFG121" s="63"/>
      <c r="OFH121" s="63"/>
      <c r="OFI121" s="63"/>
      <c r="OFJ121" s="63"/>
      <c r="OFK121" s="63"/>
      <c r="OFL121" s="63"/>
      <c r="OFM121" s="63"/>
      <c r="OFN121" s="63"/>
      <c r="OFO121" s="63"/>
      <c r="OFP121" s="63"/>
      <c r="OFQ121" s="63"/>
      <c r="OFR121" s="63"/>
      <c r="OFS121" s="63"/>
      <c r="OFT121" s="63"/>
      <c r="OFU121" s="63"/>
      <c r="OFV121" s="63"/>
      <c r="OFW121" s="63"/>
      <c r="OFX121" s="63"/>
      <c r="OFY121" s="63"/>
      <c r="OFZ121" s="63"/>
      <c r="OGA121" s="63"/>
      <c r="OGB121" s="63"/>
      <c r="OGC121" s="63"/>
      <c r="OGD121" s="63"/>
      <c r="OGE121" s="63"/>
      <c r="OGF121" s="63"/>
      <c r="OGG121" s="63"/>
      <c r="OGH121" s="63"/>
      <c r="OGI121" s="63"/>
      <c r="OGJ121" s="63"/>
      <c r="OGK121" s="63"/>
      <c r="OGL121" s="63"/>
      <c r="OGM121" s="63"/>
      <c r="OGN121" s="63"/>
      <c r="OGO121" s="63"/>
      <c r="OGP121" s="63"/>
      <c r="OGQ121" s="63"/>
      <c r="OGR121" s="63"/>
      <c r="OGS121" s="63"/>
      <c r="OGT121" s="63"/>
      <c r="OGU121" s="63"/>
      <c r="OGV121" s="63"/>
      <c r="OGW121" s="63"/>
      <c r="OGX121" s="63"/>
      <c r="OGY121" s="63"/>
      <c r="OGZ121" s="63"/>
      <c r="OHA121" s="63"/>
      <c r="OHB121" s="63"/>
      <c r="OHC121" s="63"/>
      <c r="OHD121" s="63"/>
      <c r="OHE121" s="63"/>
      <c r="OHF121" s="63"/>
      <c r="OHG121" s="63"/>
      <c r="OHH121" s="63"/>
      <c r="OHI121" s="63"/>
      <c r="OHJ121" s="63"/>
      <c r="OHK121" s="63"/>
      <c r="OHL121" s="63"/>
      <c r="OHM121" s="63"/>
      <c r="OHN121" s="63"/>
      <c r="OHO121" s="63"/>
      <c r="OHP121" s="63"/>
      <c r="OHQ121" s="63"/>
      <c r="OHR121" s="63"/>
      <c r="OHS121" s="63"/>
      <c r="OHT121" s="63"/>
      <c r="OHU121" s="63"/>
      <c r="OHV121" s="63"/>
      <c r="OHW121" s="63"/>
      <c r="OHX121" s="63"/>
      <c r="OHY121" s="63"/>
      <c r="OHZ121" s="63"/>
      <c r="OIA121" s="63"/>
      <c r="OIB121" s="63"/>
      <c r="OIC121" s="63"/>
      <c r="OID121" s="63"/>
      <c r="OIE121" s="63"/>
      <c r="OIF121" s="63"/>
      <c r="OIG121" s="63"/>
      <c r="OIH121" s="63"/>
      <c r="OII121" s="63"/>
      <c r="OIJ121" s="63"/>
      <c r="OIK121" s="63"/>
      <c r="OIL121" s="63"/>
      <c r="OIM121" s="63"/>
      <c r="OIN121" s="63"/>
      <c r="OIO121" s="63"/>
      <c r="OIP121" s="63"/>
      <c r="OIQ121" s="63"/>
      <c r="OIR121" s="63"/>
      <c r="OIS121" s="63"/>
      <c r="OIT121" s="63"/>
      <c r="OIU121" s="63"/>
      <c r="OIV121" s="63"/>
      <c r="OIW121" s="63"/>
      <c r="OIX121" s="63"/>
      <c r="OIY121" s="63"/>
      <c r="OIZ121" s="63"/>
      <c r="OJA121" s="63"/>
      <c r="OJB121" s="63"/>
      <c r="OJC121" s="63"/>
      <c r="OJD121" s="63"/>
      <c r="OJE121" s="63"/>
      <c r="OJF121" s="63"/>
      <c r="OJG121" s="63"/>
      <c r="OJH121" s="63"/>
      <c r="OJI121" s="63"/>
      <c r="OJJ121" s="63"/>
      <c r="OJK121" s="63"/>
      <c r="OJL121" s="63"/>
      <c r="OJM121" s="63"/>
      <c r="OJN121" s="63"/>
      <c r="OJO121" s="63"/>
      <c r="OJP121" s="63"/>
      <c r="OJQ121" s="63"/>
      <c r="OJR121" s="63"/>
      <c r="OJS121" s="63"/>
      <c r="OJT121" s="63"/>
      <c r="OJU121" s="63"/>
      <c r="OJV121" s="63"/>
      <c r="OJW121" s="63"/>
      <c r="OJX121" s="63"/>
      <c r="OJY121" s="63"/>
      <c r="OJZ121" s="63"/>
      <c r="OKA121" s="63"/>
      <c r="OKB121" s="63"/>
      <c r="OKC121" s="63"/>
      <c r="OKD121" s="63"/>
      <c r="OKE121" s="63"/>
      <c r="OKF121" s="63"/>
      <c r="OKG121" s="63"/>
      <c r="OKH121" s="63"/>
      <c r="OKI121" s="63"/>
      <c r="OKJ121" s="63"/>
      <c r="OKK121" s="63"/>
      <c r="OKL121" s="63"/>
      <c r="OKM121" s="63"/>
      <c r="OKN121" s="63"/>
      <c r="OKO121" s="63"/>
      <c r="OKP121" s="63"/>
      <c r="OKQ121" s="63"/>
      <c r="OKR121" s="63"/>
      <c r="OKS121" s="63"/>
      <c r="OKT121" s="63"/>
      <c r="OKU121" s="63"/>
      <c r="OKV121" s="63"/>
      <c r="OKW121" s="63"/>
      <c r="OKX121" s="63"/>
      <c r="OKY121" s="63"/>
      <c r="OKZ121" s="63"/>
      <c r="OLA121" s="63"/>
      <c r="OLB121" s="63"/>
      <c r="OLC121" s="63"/>
      <c r="OLD121" s="63"/>
      <c r="OLE121" s="63"/>
      <c r="OLF121" s="63"/>
      <c r="OLG121" s="63"/>
      <c r="OLH121" s="63"/>
      <c r="OLI121" s="63"/>
      <c r="OLJ121" s="63"/>
      <c r="OLK121" s="63"/>
      <c r="OLL121" s="63"/>
      <c r="OLM121" s="63"/>
      <c r="OLN121" s="63"/>
      <c r="OLO121" s="63"/>
      <c r="OLP121" s="63"/>
      <c r="OLQ121" s="63"/>
      <c r="OLR121" s="63"/>
      <c r="OLS121" s="63"/>
      <c r="OLT121" s="63"/>
      <c r="OLU121" s="63"/>
      <c r="OLV121" s="63"/>
      <c r="OLW121" s="63"/>
      <c r="OLX121" s="63"/>
      <c r="OLY121" s="63"/>
      <c r="OLZ121" s="63"/>
      <c r="OMA121" s="63"/>
      <c r="OMB121" s="63"/>
      <c r="OMC121" s="63"/>
      <c r="OMD121" s="63"/>
      <c r="OME121" s="63"/>
      <c r="OMF121" s="63"/>
      <c r="OMG121" s="63"/>
      <c r="OMH121" s="63"/>
      <c r="OMI121" s="63"/>
      <c r="OMJ121" s="63"/>
      <c r="OMK121" s="63"/>
      <c r="OML121" s="63"/>
      <c r="OMM121" s="63"/>
      <c r="OMN121" s="63"/>
      <c r="OMO121" s="63"/>
      <c r="OMP121" s="63"/>
      <c r="OMQ121" s="63"/>
      <c r="OMR121" s="63"/>
      <c r="OMS121" s="63"/>
      <c r="OMT121" s="63"/>
      <c r="OMU121" s="63"/>
      <c r="OMV121" s="63"/>
      <c r="OMW121" s="63"/>
      <c r="OMX121" s="63"/>
      <c r="OMY121" s="63"/>
      <c r="OMZ121" s="63"/>
      <c r="ONA121" s="63"/>
      <c r="ONB121" s="63"/>
      <c r="ONC121" s="63"/>
      <c r="OND121" s="63"/>
      <c r="ONE121" s="63"/>
      <c r="ONF121" s="63"/>
      <c r="ONG121" s="63"/>
      <c r="ONH121" s="63"/>
      <c r="ONI121" s="63"/>
      <c r="ONJ121" s="63"/>
      <c r="ONK121" s="63"/>
      <c r="ONL121" s="63"/>
      <c r="ONM121" s="63"/>
      <c r="ONN121" s="63"/>
      <c r="ONO121" s="63"/>
      <c r="ONP121" s="63"/>
      <c r="ONQ121" s="63"/>
      <c r="ONR121" s="63"/>
      <c r="ONS121" s="63"/>
      <c r="ONT121" s="63"/>
      <c r="ONU121" s="63"/>
      <c r="ONV121" s="63"/>
      <c r="ONW121" s="63"/>
      <c r="ONX121" s="63"/>
      <c r="ONY121" s="63"/>
      <c r="ONZ121" s="63"/>
      <c r="OOA121" s="63"/>
      <c r="OOB121" s="63"/>
      <c r="OOC121" s="63"/>
      <c r="OOD121" s="63"/>
      <c r="OOE121" s="63"/>
      <c r="OOF121" s="63"/>
      <c r="OOG121" s="63"/>
      <c r="OOH121" s="63"/>
      <c r="OOI121" s="63"/>
      <c r="OOJ121" s="63"/>
      <c r="OOK121" s="63"/>
      <c r="OOL121" s="63"/>
      <c r="OOM121" s="63"/>
      <c r="OON121" s="63"/>
      <c r="OOO121" s="63"/>
      <c r="OOP121" s="63"/>
      <c r="OOQ121" s="63"/>
      <c r="OOR121" s="63"/>
      <c r="OOS121" s="63"/>
      <c r="OOT121" s="63"/>
      <c r="OOU121" s="63"/>
      <c r="OOV121" s="63"/>
      <c r="OOW121" s="63"/>
      <c r="OOX121" s="63"/>
      <c r="OOY121" s="63"/>
      <c r="OOZ121" s="63"/>
      <c r="OPA121" s="63"/>
      <c r="OPB121" s="63"/>
      <c r="OPC121" s="63"/>
      <c r="OPD121" s="63"/>
      <c r="OPE121" s="63"/>
      <c r="OPF121" s="63"/>
      <c r="OPG121" s="63"/>
      <c r="OPH121" s="63"/>
      <c r="OPI121" s="63"/>
      <c r="OPJ121" s="63"/>
      <c r="OPK121" s="63"/>
      <c r="OPL121" s="63"/>
      <c r="OPM121" s="63"/>
      <c r="OPN121" s="63"/>
      <c r="OPO121" s="63"/>
      <c r="OPP121" s="63"/>
      <c r="OPQ121" s="63"/>
      <c r="OPR121" s="63"/>
      <c r="OPS121" s="63"/>
      <c r="OPT121" s="63"/>
      <c r="OPU121" s="63"/>
      <c r="OPV121" s="63"/>
      <c r="OPW121" s="63"/>
      <c r="OPX121" s="63"/>
      <c r="OPY121" s="63"/>
      <c r="OPZ121" s="63"/>
      <c r="OQA121" s="63"/>
      <c r="OQB121" s="63"/>
      <c r="OQC121" s="63"/>
      <c r="OQD121" s="63"/>
      <c r="OQE121" s="63"/>
      <c r="OQF121" s="63"/>
      <c r="OQG121" s="63"/>
      <c r="OQH121" s="63"/>
      <c r="OQI121" s="63"/>
      <c r="OQJ121" s="63"/>
      <c r="OQK121" s="63"/>
      <c r="OQL121" s="63"/>
      <c r="OQM121" s="63"/>
      <c r="OQN121" s="63"/>
      <c r="OQO121" s="63"/>
      <c r="OQP121" s="63"/>
      <c r="OQQ121" s="63"/>
      <c r="OQR121" s="63"/>
      <c r="OQS121" s="63"/>
      <c r="OQT121" s="63"/>
      <c r="OQU121" s="63"/>
      <c r="OQV121" s="63"/>
      <c r="OQW121" s="63"/>
      <c r="OQX121" s="63"/>
      <c r="OQY121" s="63"/>
      <c r="OQZ121" s="63"/>
      <c r="ORA121" s="63"/>
      <c r="ORB121" s="63"/>
      <c r="ORC121" s="63"/>
      <c r="ORD121" s="63"/>
      <c r="ORE121" s="63"/>
      <c r="ORF121" s="63"/>
      <c r="ORG121" s="63"/>
      <c r="ORH121" s="63"/>
      <c r="ORI121" s="63"/>
      <c r="ORJ121" s="63"/>
      <c r="ORK121" s="63"/>
      <c r="ORL121" s="63"/>
      <c r="ORM121" s="63"/>
      <c r="ORN121" s="63"/>
      <c r="ORO121" s="63"/>
      <c r="ORP121" s="63"/>
      <c r="ORQ121" s="63"/>
      <c r="ORR121" s="63"/>
      <c r="ORS121" s="63"/>
      <c r="ORT121" s="63"/>
      <c r="ORU121" s="63"/>
      <c r="ORV121" s="63"/>
      <c r="ORW121" s="63"/>
      <c r="ORX121" s="63"/>
      <c r="ORY121" s="63"/>
      <c r="ORZ121" s="63"/>
      <c r="OSA121" s="63"/>
      <c r="OSB121" s="63"/>
      <c r="OSC121" s="63"/>
      <c r="OSD121" s="63"/>
      <c r="OSE121" s="63"/>
      <c r="OSF121" s="63"/>
      <c r="OSG121" s="63"/>
      <c r="OSH121" s="63"/>
      <c r="OSI121" s="63"/>
      <c r="OSJ121" s="63"/>
      <c r="OSK121" s="63"/>
      <c r="OSL121" s="63"/>
      <c r="OSM121" s="63"/>
      <c r="OSN121" s="63"/>
      <c r="OSO121" s="63"/>
      <c r="OSP121" s="63"/>
      <c r="OSQ121" s="63"/>
      <c r="OSR121" s="63"/>
      <c r="OSS121" s="63"/>
      <c r="OST121" s="63"/>
      <c r="OSU121" s="63"/>
      <c r="OSV121" s="63"/>
      <c r="OSW121" s="63"/>
      <c r="OSX121" s="63"/>
      <c r="OSY121" s="63"/>
      <c r="OSZ121" s="63"/>
      <c r="OTA121" s="63"/>
      <c r="OTB121" s="63"/>
      <c r="OTC121" s="63"/>
      <c r="OTD121" s="63"/>
      <c r="OTE121" s="63"/>
      <c r="OTF121" s="63"/>
      <c r="OTG121" s="63"/>
      <c r="OTH121" s="63"/>
      <c r="OTI121" s="63"/>
      <c r="OTJ121" s="63"/>
      <c r="OTK121" s="63"/>
      <c r="OTL121" s="63"/>
      <c r="OTM121" s="63"/>
      <c r="OTN121" s="63"/>
      <c r="OTO121" s="63"/>
      <c r="OTP121" s="63"/>
      <c r="OTQ121" s="63"/>
      <c r="OTR121" s="63"/>
      <c r="OTS121" s="63"/>
      <c r="OTT121" s="63"/>
      <c r="OTU121" s="63"/>
      <c r="OTV121" s="63"/>
      <c r="OTW121" s="63"/>
      <c r="OTX121" s="63"/>
      <c r="OTY121" s="63"/>
      <c r="OTZ121" s="63"/>
      <c r="OUA121" s="63"/>
      <c r="OUB121" s="63"/>
      <c r="OUC121" s="63"/>
      <c r="OUD121" s="63"/>
      <c r="OUE121" s="63"/>
      <c r="OUF121" s="63"/>
      <c r="OUG121" s="63"/>
      <c r="OUH121" s="63"/>
      <c r="OUI121" s="63"/>
      <c r="OUJ121" s="63"/>
      <c r="OUK121" s="63"/>
      <c r="OUL121" s="63"/>
      <c r="OUM121" s="63"/>
      <c r="OUN121" s="63"/>
      <c r="OUO121" s="63"/>
      <c r="OUP121" s="63"/>
      <c r="OUQ121" s="63"/>
      <c r="OUR121" s="63"/>
      <c r="OUS121" s="63"/>
      <c r="OUT121" s="63"/>
      <c r="OUU121" s="63"/>
      <c r="OUV121" s="63"/>
      <c r="OUW121" s="63"/>
      <c r="OUX121" s="63"/>
      <c r="OUY121" s="63"/>
      <c r="OUZ121" s="63"/>
      <c r="OVA121" s="63"/>
      <c r="OVB121" s="63"/>
      <c r="OVC121" s="63"/>
      <c r="OVD121" s="63"/>
      <c r="OVE121" s="63"/>
      <c r="OVF121" s="63"/>
      <c r="OVG121" s="63"/>
      <c r="OVH121" s="63"/>
      <c r="OVI121" s="63"/>
      <c r="OVJ121" s="63"/>
      <c r="OVK121" s="63"/>
      <c r="OVL121" s="63"/>
      <c r="OVM121" s="63"/>
      <c r="OVN121" s="63"/>
      <c r="OVO121" s="63"/>
      <c r="OVP121" s="63"/>
      <c r="OVQ121" s="63"/>
      <c r="OVR121" s="63"/>
      <c r="OVS121" s="63"/>
      <c r="OVT121" s="63"/>
      <c r="OVU121" s="63"/>
      <c r="OVV121" s="63"/>
      <c r="OVW121" s="63"/>
      <c r="OVX121" s="63"/>
      <c r="OVY121" s="63"/>
      <c r="OVZ121" s="63"/>
      <c r="OWA121" s="63"/>
      <c r="OWB121" s="63"/>
      <c r="OWC121" s="63"/>
      <c r="OWD121" s="63"/>
      <c r="OWE121" s="63"/>
      <c r="OWF121" s="63"/>
      <c r="OWG121" s="63"/>
      <c r="OWH121" s="63"/>
      <c r="OWI121" s="63"/>
      <c r="OWJ121" s="63"/>
      <c r="OWK121" s="63"/>
      <c r="OWL121" s="63"/>
      <c r="OWM121" s="63"/>
      <c r="OWN121" s="63"/>
      <c r="OWO121" s="63"/>
      <c r="OWP121" s="63"/>
      <c r="OWQ121" s="63"/>
      <c r="OWR121" s="63"/>
      <c r="OWS121" s="63"/>
      <c r="OWT121" s="63"/>
      <c r="OWU121" s="63"/>
      <c r="OWV121" s="63"/>
      <c r="OWW121" s="63"/>
      <c r="OWX121" s="63"/>
      <c r="OWY121" s="63"/>
      <c r="OWZ121" s="63"/>
      <c r="OXA121" s="63"/>
      <c r="OXB121" s="63"/>
      <c r="OXC121" s="63"/>
      <c r="OXD121" s="63"/>
      <c r="OXE121" s="63"/>
      <c r="OXF121" s="63"/>
      <c r="OXG121" s="63"/>
      <c r="OXH121" s="63"/>
      <c r="OXI121" s="63"/>
      <c r="OXJ121" s="63"/>
      <c r="OXK121" s="63"/>
      <c r="OXL121" s="63"/>
      <c r="OXM121" s="63"/>
      <c r="OXN121" s="63"/>
      <c r="OXO121" s="63"/>
      <c r="OXP121" s="63"/>
      <c r="OXQ121" s="63"/>
      <c r="OXR121" s="63"/>
      <c r="OXS121" s="63"/>
      <c r="OXT121" s="63"/>
      <c r="OXU121" s="63"/>
      <c r="OXV121" s="63"/>
      <c r="OXW121" s="63"/>
      <c r="OXX121" s="63"/>
      <c r="OXY121" s="63"/>
      <c r="OXZ121" s="63"/>
      <c r="OYA121" s="63"/>
      <c r="OYB121" s="63"/>
      <c r="OYC121" s="63"/>
      <c r="OYD121" s="63"/>
      <c r="OYE121" s="63"/>
      <c r="OYF121" s="63"/>
      <c r="OYG121" s="63"/>
      <c r="OYH121" s="63"/>
      <c r="OYI121" s="63"/>
      <c r="OYJ121" s="63"/>
      <c r="OYK121" s="63"/>
      <c r="OYL121" s="63"/>
      <c r="OYM121" s="63"/>
      <c r="OYN121" s="63"/>
      <c r="OYO121" s="63"/>
      <c r="OYP121" s="63"/>
      <c r="OYQ121" s="63"/>
      <c r="OYR121" s="63"/>
      <c r="OYS121" s="63"/>
      <c r="OYT121" s="63"/>
      <c r="OYU121" s="63"/>
      <c r="OYV121" s="63"/>
      <c r="OYW121" s="63"/>
      <c r="OYX121" s="63"/>
      <c r="OYY121" s="63"/>
      <c r="OYZ121" s="63"/>
      <c r="OZA121" s="63"/>
      <c r="OZB121" s="63"/>
      <c r="OZC121" s="63"/>
      <c r="OZD121" s="63"/>
      <c r="OZE121" s="63"/>
      <c r="OZF121" s="63"/>
      <c r="OZG121" s="63"/>
      <c r="OZH121" s="63"/>
      <c r="OZI121" s="63"/>
      <c r="OZJ121" s="63"/>
      <c r="OZK121" s="63"/>
      <c r="OZL121" s="63"/>
      <c r="OZM121" s="63"/>
      <c r="OZN121" s="63"/>
      <c r="OZO121" s="63"/>
      <c r="OZP121" s="63"/>
      <c r="OZQ121" s="63"/>
      <c r="OZR121" s="63"/>
      <c r="OZS121" s="63"/>
      <c r="OZT121" s="63"/>
      <c r="OZU121" s="63"/>
      <c r="OZV121" s="63"/>
      <c r="OZW121" s="63"/>
      <c r="OZX121" s="63"/>
      <c r="OZY121" s="63"/>
      <c r="OZZ121" s="63"/>
      <c r="PAA121" s="63"/>
      <c r="PAB121" s="63"/>
      <c r="PAC121" s="63"/>
      <c r="PAD121" s="63"/>
      <c r="PAE121" s="63"/>
      <c r="PAF121" s="63"/>
      <c r="PAG121" s="63"/>
      <c r="PAH121" s="63"/>
      <c r="PAI121" s="63"/>
      <c r="PAJ121" s="63"/>
      <c r="PAK121" s="63"/>
      <c r="PAL121" s="63"/>
      <c r="PAM121" s="63"/>
      <c r="PAN121" s="63"/>
      <c r="PAO121" s="63"/>
      <c r="PAP121" s="63"/>
      <c r="PAQ121" s="63"/>
      <c r="PAR121" s="63"/>
      <c r="PAS121" s="63"/>
      <c r="PAT121" s="63"/>
      <c r="PAU121" s="63"/>
      <c r="PAV121" s="63"/>
      <c r="PAW121" s="63"/>
      <c r="PAX121" s="63"/>
      <c r="PAY121" s="63"/>
      <c r="PAZ121" s="63"/>
      <c r="PBA121" s="63"/>
      <c r="PBB121" s="63"/>
      <c r="PBC121" s="63"/>
      <c r="PBD121" s="63"/>
      <c r="PBE121" s="63"/>
      <c r="PBF121" s="63"/>
      <c r="PBG121" s="63"/>
      <c r="PBH121" s="63"/>
      <c r="PBI121" s="63"/>
      <c r="PBJ121" s="63"/>
      <c r="PBK121" s="63"/>
      <c r="PBL121" s="63"/>
      <c r="PBM121" s="63"/>
      <c r="PBN121" s="63"/>
      <c r="PBO121" s="63"/>
      <c r="PBP121" s="63"/>
      <c r="PBQ121" s="63"/>
      <c r="PBR121" s="63"/>
      <c r="PBS121" s="63"/>
      <c r="PBT121" s="63"/>
      <c r="PBU121" s="63"/>
      <c r="PBV121" s="63"/>
      <c r="PBW121" s="63"/>
      <c r="PBX121" s="63"/>
      <c r="PBY121" s="63"/>
      <c r="PBZ121" s="63"/>
      <c r="PCA121" s="63"/>
      <c r="PCB121" s="63"/>
      <c r="PCC121" s="63"/>
      <c r="PCD121" s="63"/>
      <c r="PCE121" s="63"/>
      <c r="PCF121" s="63"/>
      <c r="PCG121" s="63"/>
      <c r="PCH121" s="63"/>
      <c r="PCI121" s="63"/>
      <c r="PCJ121" s="63"/>
      <c r="PCK121" s="63"/>
      <c r="PCL121" s="63"/>
      <c r="PCM121" s="63"/>
      <c r="PCN121" s="63"/>
      <c r="PCO121" s="63"/>
      <c r="PCP121" s="63"/>
      <c r="PCQ121" s="63"/>
      <c r="PCR121" s="63"/>
      <c r="PCS121" s="63"/>
      <c r="PCT121" s="63"/>
      <c r="PCU121" s="63"/>
      <c r="PCV121" s="63"/>
      <c r="PCW121" s="63"/>
      <c r="PCX121" s="63"/>
      <c r="PCY121" s="63"/>
      <c r="PCZ121" s="63"/>
      <c r="PDA121" s="63"/>
      <c r="PDB121" s="63"/>
      <c r="PDC121" s="63"/>
      <c r="PDD121" s="63"/>
      <c r="PDE121" s="63"/>
      <c r="PDF121" s="63"/>
      <c r="PDG121" s="63"/>
      <c r="PDH121" s="63"/>
      <c r="PDI121" s="63"/>
      <c r="PDJ121" s="63"/>
      <c r="PDK121" s="63"/>
      <c r="PDL121" s="63"/>
      <c r="PDM121" s="63"/>
      <c r="PDN121" s="63"/>
      <c r="PDO121" s="63"/>
      <c r="PDP121" s="63"/>
      <c r="PDQ121" s="63"/>
      <c r="PDR121" s="63"/>
      <c r="PDS121" s="63"/>
      <c r="PDT121" s="63"/>
      <c r="PDU121" s="63"/>
      <c r="PDV121" s="63"/>
      <c r="PDW121" s="63"/>
      <c r="PDX121" s="63"/>
      <c r="PDY121" s="63"/>
      <c r="PDZ121" s="63"/>
      <c r="PEA121" s="63"/>
      <c r="PEB121" s="63"/>
      <c r="PEC121" s="63"/>
      <c r="PED121" s="63"/>
      <c r="PEE121" s="63"/>
      <c r="PEF121" s="63"/>
      <c r="PEG121" s="63"/>
      <c r="PEH121" s="63"/>
      <c r="PEI121" s="63"/>
      <c r="PEJ121" s="63"/>
      <c r="PEK121" s="63"/>
      <c r="PEL121" s="63"/>
      <c r="PEM121" s="63"/>
      <c r="PEN121" s="63"/>
      <c r="PEO121" s="63"/>
      <c r="PEP121" s="63"/>
      <c r="PEQ121" s="63"/>
      <c r="PER121" s="63"/>
      <c r="PES121" s="63"/>
      <c r="PET121" s="63"/>
      <c r="PEU121" s="63"/>
      <c r="PEV121" s="63"/>
      <c r="PEW121" s="63"/>
      <c r="PEX121" s="63"/>
      <c r="PEY121" s="63"/>
      <c r="PEZ121" s="63"/>
      <c r="PFA121" s="63"/>
      <c r="PFB121" s="63"/>
      <c r="PFC121" s="63"/>
      <c r="PFD121" s="63"/>
      <c r="PFE121" s="63"/>
      <c r="PFF121" s="63"/>
      <c r="PFG121" s="63"/>
      <c r="PFH121" s="63"/>
      <c r="PFI121" s="63"/>
      <c r="PFJ121" s="63"/>
      <c r="PFK121" s="63"/>
      <c r="PFL121" s="63"/>
      <c r="PFM121" s="63"/>
      <c r="PFN121" s="63"/>
      <c r="PFO121" s="63"/>
      <c r="PFP121" s="63"/>
      <c r="PFQ121" s="63"/>
      <c r="PFR121" s="63"/>
      <c r="PFS121" s="63"/>
      <c r="PFT121" s="63"/>
      <c r="PFU121" s="63"/>
      <c r="PFV121" s="63"/>
      <c r="PFW121" s="63"/>
      <c r="PFX121" s="63"/>
      <c r="PFY121" s="63"/>
      <c r="PFZ121" s="63"/>
      <c r="PGA121" s="63"/>
      <c r="PGB121" s="63"/>
      <c r="PGC121" s="63"/>
      <c r="PGD121" s="63"/>
      <c r="PGE121" s="63"/>
      <c r="PGF121" s="63"/>
      <c r="PGG121" s="63"/>
      <c r="PGH121" s="63"/>
      <c r="PGI121" s="63"/>
      <c r="PGJ121" s="63"/>
      <c r="PGK121" s="63"/>
      <c r="PGL121" s="63"/>
      <c r="PGM121" s="63"/>
      <c r="PGN121" s="63"/>
      <c r="PGO121" s="63"/>
      <c r="PGP121" s="63"/>
      <c r="PGQ121" s="63"/>
      <c r="PGR121" s="63"/>
      <c r="PGS121" s="63"/>
      <c r="PGT121" s="63"/>
      <c r="PGU121" s="63"/>
      <c r="PGV121" s="63"/>
      <c r="PGW121" s="63"/>
      <c r="PGX121" s="63"/>
      <c r="PGY121" s="63"/>
      <c r="PGZ121" s="63"/>
      <c r="PHA121" s="63"/>
      <c r="PHB121" s="63"/>
      <c r="PHC121" s="63"/>
      <c r="PHD121" s="63"/>
      <c r="PHE121" s="63"/>
      <c r="PHF121" s="63"/>
      <c r="PHG121" s="63"/>
      <c r="PHH121" s="63"/>
      <c r="PHI121" s="63"/>
      <c r="PHJ121" s="63"/>
      <c r="PHK121" s="63"/>
      <c r="PHL121" s="63"/>
      <c r="PHM121" s="63"/>
      <c r="PHN121" s="63"/>
      <c r="PHO121" s="63"/>
      <c r="PHP121" s="63"/>
      <c r="PHQ121" s="63"/>
      <c r="PHR121" s="63"/>
      <c r="PHS121" s="63"/>
      <c r="PHT121" s="63"/>
      <c r="PHU121" s="63"/>
      <c r="PHV121" s="63"/>
      <c r="PHW121" s="63"/>
      <c r="PHX121" s="63"/>
      <c r="PHY121" s="63"/>
      <c r="PHZ121" s="63"/>
      <c r="PIA121" s="63"/>
      <c r="PIB121" s="63"/>
      <c r="PIC121" s="63"/>
      <c r="PID121" s="63"/>
      <c r="PIE121" s="63"/>
      <c r="PIF121" s="63"/>
      <c r="PIG121" s="63"/>
      <c r="PIH121" s="63"/>
      <c r="PII121" s="63"/>
      <c r="PIJ121" s="63"/>
      <c r="PIK121" s="63"/>
      <c r="PIL121" s="63"/>
      <c r="PIM121" s="63"/>
      <c r="PIN121" s="63"/>
      <c r="PIO121" s="63"/>
      <c r="PIP121" s="63"/>
      <c r="PIQ121" s="63"/>
      <c r="PIR121" s="63"/>
      <c r="PIS121" s="63"/>
      <c r="PIT121" s="63"/>
      <c r="PIU121" s="63"/>
      <c r="PIV121" s="63"/>
      <c r="PIW121" s="63"/>
      <c r="PIX121" s="63"/>
      <c r="PIY121" s="63"/>
      <c r="PIZ121" s="63"/>
      <c r="PJA121" s="63"/>
      <c r="PJB121" s="63"/>
      <c r="PJC121" s="63"/>
      <c r="PJD121" s="63"/>
      <c r="PJE121" s="63"/>
      <c r="PJF121" s="63"/>
      <c r="PJG121" s="63"/>
      <c r="PJH121" s="63"/>
      <c r="PJI121" s="63"/>
      <c r="PJJ121" s="63"/>
      <c r="PJK121" s="63"/>
      <c r="PJL121" s="63"/>
      <c r="PJM121" s="63"/>
      <c r="PJN121" s="63"/>
      <c r="PJO121" s="63"/>
      <c r="PJP121" s="63"/>
      <c r="PJQ121" s="63"/>
      <c r="PJR121" s="63"/>
      <c r="PJS121" s="63"/>
      <c r="PJT121" s="63"/>
      <c r="PJU121" s="63"/>
      <c r="PJV121" s="63"/>
      <c r="PJW121" s="63"/>
      <c r="PJX121" s="63"/>
      <c r="PJY121" s="63"/>
      <c r="PJZ121" s="63"/>
      <c r="PKA121" s="63"/>
      <c r="PKB121" s="63"/>
      <c r="PKC121" s="63"/>
      <c r="PKD121" s="63"/>
      <c r="PKE121" s="63"/>
      <c r="PKF121" s="63"/>
      <c r="PKG121" s="63"/>
      <c r="PKH121" s="63"/>
      <c r="PKI121" s="63"/>
      <c r="PKJ121" s="63"/>
      <c r="PKK121" s="63"/>
      <c r="PKL121" s="63"/>
      <c r="PKM121" s="63"/>
      <c r="PKN121" s="63"/>
      <c r="PKO121" s="63"/>
      <c r="PKP121" s="63"/>
      <c r="PKQ121" s="63"/>
      <c r="PKR121" s="63"/>
      <c r="PKS121" s="63"/>
      <c r="PKT121" s="63"/>
      <c r="PKU121" s="63"/>
      <c r="PKV121" s="63"/>
      <c r="PKW121" s="63"/>
      <c r="PKX121" s="63"/>
      <c r="PKY121" s="63"/>
      <c r="PKZ121" s="63"/>
      <c r="PLA121" s="63"/>
      <c r="PLB121" s="63"/>
      <c r="PLC121" s="63"/>
      <c r="PLD121" s="63"/>
      <c r="PLE121" s="63"/>
      <c r="PLF121" s="63"/>
      <c r="PLG121" s="63"/>
      <c r="PLH121" s="63"/>
      <c r="PLI121" s="63"/>
      <c r="PLJ121" s="63"/>
      <c r="PLK121" s="63"/>
      <c r="PLL121" s="63"/>
      <c r="PLM121" s="63"/>
      <c r="PLN121" s="63"/>
      <c r="PLO121" s="63"/>
      <c r="PLP121" s="63"/>
      <c r="PLQ121" s="63"/>
      <c r="PLR121" s="63"/>
      <c r="PLS121" s="63"/>
      <c r="PLT121" s="63"/>
      <c r="PLU121" s="63"/>
      <c r="PLV121" s="63"/>
      <c r="PLW121" s="63"/>
      <c r="PLX121" s="63"/>
      <c r="PLY121" s="63"/>
      <c r="PLZ121" s="63"/>
      <c r="PMA121" s="63"/>
      <c r="PMB121" s="63"/>
      <c r="PMC121" s="63"/>
      <c r="PMD121" s="63"/>
      <c r="PME121" s="63"/>
      <c r="PMF121" s="63"/>
      <c r="PMG121" s="63"/>
      <c r="PMH121" s="63"/>
      <c r="PMI121" s="63"/>
      <c r="PMJ121" s="63"/>
      <c r="PMK121" s="63"/>
      <c r="PML121" s="63"/>
      <c r="PMM121" s="63"/>
      <c r="PMN121" s="63"/>
      <c r="PMO121" s="63"/>
      <c r="PMP121" s="63"/>
      <c r="PMQ121" s="63"/>
      <c r="PMR121" s="63"/>
      <c r="PMS121" s="63"/>
      <c r="PMT121" s="63"/>
      <c r="PMU121" s="63"/>
      <c r="PMV121" s="63"/>
      <c r="PMW121" s="63"/>
      <c r="PMX121" s="63"/>
      <c r="PMY121" s="63"/>
      <c r="PMZ121" s="63"/>
      <c r="PNA121" s="63"/>
      <c r="PNB121" s="63"/>
      <c r="PNC121" s="63"/>
      <c r="PND121" s="63"/>
      <c r="PNE121" s="63"/>
      <c r="PNF121" s="63"/>
      <c r="PNG121" s="63"/>
      <c r="PNH121" s="63"/>
      <c r="PNI121" s="63"/>
      <c r="PNJ121" s="63"/>
      <c r="PNK121" s="63"/>
      <c r="PNL121" s="63"/>
      <c r="PNM121" s="63"/>
      <c r="PNN121" s="63"/>
      <c r="PNO121" s="63"/>
      <c r="PNP121" s="63"/>
      <c r="PNQ121" s="63"/>
      <c r="PNR121" s="63"/>
      <c r="PNS121" s="63"/>
      <c r="PNT121" s="63"/>
      <c r="PNU121" s="63"/>
      <c r="PNV121" s="63"/>
      <c r="PNW121" s="63"/>
      <c r="PNX121" s="63"/>
      <c r="PNY121" s="63"/>
      <c r="PNZ121" s="63"/>
      <c r="POA121" s="63"/>
      <c r="POB121" s="63"/>
      <c r="POC121" s="63"/>
      <c r="POD121" s="63"/>
      <c r="POE121" s="63"/>
      <c r="POF121" s="63"/>
      <c r="POG121" s="63"/>
      <c r="POH121" s="63"/>
      <c r="POI121" s="63"/>
      <c r="POJ121" s="63"/>
      <c r="POK121" s="63"/>
      <c r="POL121" s="63"/>
      <c r="POM121" s="63"/>
      <c r="PON121" s="63"/>
      <c r="POO121" s="63"/>
      <c r="POP121" s="63"/>
      <c r="POQ121" s="63"/>
      <c r="POR121" s="63"/>
      <c r="POS121" s="63"/>
      <c r="POT121" s="63"/>
      <c r="POU121" s="63"/>
      <c r="POV121" s="63"/>
      <c r="POW121" s="63"/>
      <c r="POX121" s="63"/>
      <c r="POY121" s="63"/>
      <c r="POZ121" s="63"/>
      <c r="PPA121" s="63"/>
      <c r="PPB121" s="63"/>
      <c r="PPC121" s="63"/>
      <c r="PPD121" s="63"/>
      <c r="PPE121" s="63"/>
      <c r="PPF121" s="63"/>
      <c r="PPG121" s="63"/>
      <c r="PPH121" s="63"/>
      <c r="PPI121" s="63"/>
      <c r="PPJ121" s="63"/>
      <c r="PPK121" s="63"/>
      <c r="PPL121" s="63"/>
      <c r="PPM121" s="63"/>
      <c r="PPN121" s="63"/>
      <c r="PPO121" s="63"/>
      <c r="PPP121" s="63"/>
      <c r="PPQ121" s="63"/>
      <c r="PPR121" s="63"/>
      <c r="PPS121" s="63"/>
      <c r="PPT121" s="63"/>
      <c r="PPU121" s="63"/>
      <c r="PPV121" s="63"/>
      <c r="PPW121" s="63"/>
      <c r="PPX121" s="63"/>
      <c r="PPY121" s="63"/>
      <c r="PPZ121" s="63"/>
      <c r="PQA121" s="63"/>
      <c r="PQB121" s="63"/>
      <c r="PQC121" s="63"/>
      <c r="PQD121" s="63"/>
      <c r="PQE121" s="63"/>
      <c r="PQF121" s="63"/>
      <c r="PQG121" s="63"/>
      <c r="PQH121" s="63"/>
      <c r="PQI121" s="63"/>
      <c r="PQJ121" s="63"/>
      <c r="PQK121" s="63"/>
      <c r="PQL121" s="63"/>
      <c r="PQM121" s="63"/>
      <c r="PQN121" s="63"/>
      <c r="PQO121" s="63"/>
      <c r="PQP121" s="63"/>
      <c r="PQQ121" s="63"/>
      <c r="PQR121" s="63"/>
      <c r="PQS121" s="63"/>
      <c r="PQT121" s="63"/>
      <c r="PQU121" s="63"/>
      <c r="PQV121" s="63"/>
      <c r="PQW121" s="63"/>
      <c r="PQX121" s="63"/>
      <c r="PQY121" s="63"/>
      <c r="PQZ121" s="63"/>
      <c r="PRA121" s="63"/>
      <c r="PRB121" s="63"/>
      <c r="PRC121" s="63"/>
      <c r="PRD121" s="63"/>
      <c r="PRE121" s="63"/>
      <c r="PRF121" s="63"/>
      <c r="PRG121" s="63"/>
      <c r="PRH121" s="63"/>
      <c r="PRI121" s="63"/>
      <c r="PRJ121" s="63"/>
      <c r="PRK121" s="63"/>
      <c r="PRL121" s="63"/>
      <c r="PRM121" s="63"/>
      <c r="PRN121" s="63"/>
      <c r="PRO121" s="63"/>
      <c r="PRP121" s="63"/>
      <c r="PRQ121" s="63"/>
      <c r="PRR121" s="63"/>
      <c r="PRS121" s="63"/>
      <c r="PRT121" s="63"/>
      <c r="PRU121" s="63"/>
      <c r="PRV121" s="63"/>
      <c r="PRW121" s="63"/>
      <c r="PRX121" s="63"/>
      <c r="PRY121" s="63"/>
      <c r="PRZ121" s="63"/>
      <c r="PSA121" s="63"/>
      <c r="PSB121" s="63"/>
      <c r="PSC121" s="63"/>
      <c r="PSD121" s="63"/>
      <c r="PSE121" s="63"/>
      <c r="PSF121" s="63"/>
      <c r="PSG121" s="63"/>
      <c r="PSH121" s="63"/>
      <c r="PSI121" s="63"/>
      <c r="PSJ121" s="63"/>
      <c r="PSK121" s="63"/>
      <c r="PSL121" s="63"/>
      <c r="PSM121" s="63"/>
      <c r="PSN121" s="63"/>
      <c r="PSO121" s="63"/>
      <c r="PSP121" s="63"/>
      <c r="PSQ121" s="63"/>
      <c r="PSR121" s="63"/>
      <c r="PSS121" s="63"/>
      <c r="PST121" s="63"/>
      <c r="PSU121" s="63"/>
      <c r="PSV121" s="63"/>
      <c r="PSW121" s="63"/>
      <c r="PSX121" s="63"/>
      <c r="PSY121" s="63"/>
      <c r="PSZ121" s="63"/>
      <c r="PTA121" s="63"/>
      <c r="PTB121" s="63"/>
      <c r="PTC121" s="63"/>
      <c r="PTD121" s="63"/>
      <c r="PTE121" s="63"/>
      <c r="PTF121" s="63"/>
      <c r="PTG121" s="63"/>
      <c r="PTH121" s="63"/>
      <c r="PTI121" s="63"/>
      <c r="PTJ121" s="63"/>
      <c r="PTK121" s="63"/>
      <c r="PTL121" s="63"/>
      <c r="PTM121" s="63"/>
      <c r="PTN121" s="63"/>
      <c r="PTO121" s="63"/>
      <c r="PTP121" s="63"/>
      <c r="PTQ121" s="63"/>
      <c r="PTR121" s="63"/>
      <c r="PTS121" s="63"/>
      <c r="PTT121" s="63"/>
      <c r="PTU121" s="63"/>
      <c r="PTV121" s="63"/>
      <c r="PTW121" s="63"/>
      <c r="PTX121" s="63"/>
      <c r="PTY121" s="63"/>
      <c r="PTZ121" s="63"/>
      <c r="PUA121" s="63"/>
      <c r="PUB121" s="63"/>
      <c r="PUC121" s="63"/>
      <c r="PUD121" s="63"/>
      <c r="PUE121" s="63"/>
      <c r="PUF121" s="63"/>
      <c r="PUG121" s="63"/>
      <c r="PUH121" s="63"/>
      <c r="PUI121" s="63"/>
      <c r="PUJ121" s="63"/>
      <c r="PUK121" s="63"/>
      <c r="PUL121" s="63"/>
      <c r="PUM121" s="63"/>
      <c r="PUN121" s="63"/>
      <c r="PUO121" s="63"/>
      <c r="PUP121" s="63"/>
      <c r="PUQ121" s="63"/>
      <c r="PUR121" s="63"/>
      <c r="PUS121" s="63"/>
      <c r="PUT121" s="63"/>
      <c r="PUU121" s="63"/>
      <c r="PUV121" s="63"/>
      <c r="PUW121" s="63"/>
      <c r="PUX121" s="63"/>
      <c r="PUY121" s="63"/>
      <c r="PUZ121" s="63"/>
      <c r="PVA121" s="63"/>
      <c r="PVB121" s="63"/>
      <c r="PVC121" s="63"/>
      <c r="PVD121" s="63"/>
      <c r="PVE121" s="63"/>
      <c r="PVF121" s="63"/>
      <c r="PVG121" s="63"/>
      <c r="PVH121" s="63"/>
      <c r="PVI121" s="63"/>
      <c r="PVJ121" s="63"/>
      <c r="PVK121" s="63"/>
      <c r="PVL121" s="63"/>
      <c r="PVM121" s="63"/>
      <c r="PVN121" s="63"/>
      <c r="PVO121" s="63"/>
      <c r="PVP121" s="63"/>
      <c r="PVQ121" s="63"/>
      <c r="PVR121" s="63"/>
      <c r="PVS121" s="63"/>
      <c r="PVT121" s="63"/>
      <c r="PVU121" s="63"/>
      <c r="PVV121" s="63"/>
      <c r="PVW121" s="63"/>
      <c r="PVX121" s="63"/>
      <c r="PVY121" s="63"/>
      <c r="PVZ121" s="63"/>
      <c r="PWA121" s="63"/>
      <c r="PWB121" s="63"/>
      <c r="PWC121" s="63"/>
      <c r="PWD121" s="63"/>
      <c r="PWE121" s="63"/>
      <c r="PWF121" s="63"/>
      <c r="PWG121" s="63"/>
      <c r="PWH121" s="63"/>
      <c r="PWI121" s="63"/>
      <c r="PWJ121" s="63"/>
      <c r="PWK121" s="63"/>
      <c r="PWL121" s="63"/>
      <c r="PWM121" s="63"/>
      <c r="PWN121" s="63"/>
      <c r="PWO121" s="63"/>
      <c r="PWP121" s="63"/>
      <c r="PWQ121" s="63"/>
      <c r="PWR121" s="63"/>
      <c r="PWS121" s="63"/>
      <c r="PWT121" s="63"/>
      <c r="PWU121" s="63"/>
      <c r="PWV121" s="63"/>
      <c r="PWW121" s="63"/>
      <c r="PWX121" s="63"/>
      <c r="PWY121" s="63"/>
      <c r="PWZ121" s="63"/>
      <c r="PXA121" s="63"/>
      <c r="PXB121" s="63"/>
      <c r="PXC121" s="63"/>
      <c r="PXD121" s="63"/>
      <c r="PXE121" s="63"/>
      <c r="PXF121" s="63"/>
      <c r="PXG121" s="63"/>
      <c r="PXH121" s="63"/>
      <c r="PXI121" s="63"/>
      <c r="PXJ121" s="63"/>
      <c r="PXK121" s="63"/>
      <c r="PXL121" s="63"/>
      <c r="PXM121" s="63"/>
      <c r="PXN121" s="63"/>
      <c r="PXO121" s="63"/>
      <c r="PXP121" s="63"/>
      <c r="PXQ121" s="63"/>
      <c r="PXR121" s="63"/>
      <c r="PXS121" s="63"/>
      <c r="PXT121" s="63"/>
      <c r="PXU121" s="63"/>
      <c r="PXV121" s="63"/>
      <c r="PXW121" s="63"/>
      <c r="PXX121" s="63"/>
      <c r="PXY121" s="63"/>
      <c r="PXZ121" s="63"/>
      <c r="PYA121" s="63"/>
      <c r="PYB121" s="63"/>
      <c r="PYC121" s="63"/>
      <c r="PYD121" s="63"/>
      <c r="PYE121" s="63"/>
      <c r="PYF121" s="63"/>
      <c r="PYG121" s="63"/>
      <c r="PYH121" s="63"/>
      <c r="PYI121" s="63"/>
      <c r="PYJ121" s="63"/>
      <c r="PYK121" s="63"/>
      <c r="PYL121" s="63"/>
      <c r="PYM121" s="63"/>
      <c r="PYN121" s="63"/>
      <c r="PYO121" s="63"/>
      <c r="PYP121" s="63"/>
      <c r="PYQ121" s="63"/>
      <c r="PYR121" s="63"/>
      <c r="PYS121" s="63"/>
      <c r="PYT121" s="63"/>
      <c r="PYU121" s="63"/>
      <c r="PYV121" s="63"/>
      <c r="PYW121" s="63"/>
      <c r="PYX121" s="63"/>
      <c r="PYY121" s="63"/>
      <c r="PYZ121" s="63"/>
      <c r="PZA121" s="63"/>
      <c r="PZB121" s="63"/>
      <c r="PZC121" s="63"/>
      <c r="PZD121" s="63"/>
      <c r="PZE121" s="63"/>
      <c r="PZF121" s="63"/>
      <c r="PZG121" s="63"/>
      <c r="PZH121" s="63"/>
      <c r="PZI121" s="63"/>
      <c r="PZJ121" s="63"/>
      <c r="PZK121" s="63"/>
      <c r="PZL121" s="63"/>
      <c r="PZM121" s="63"/>
      <c r="PZN121" s="63"/>
      <c r="PZO121" s="63"/>
      <c r="PZP121" s="63"/>
      <c r="PZQ121" s="63"/>
      <c r="PZR121" s="63"/>
      <c r="PZS121" s="63"/>
      <c r="PZT121" s="63"/>
      <c r="PZU121" s="63"/>
      <c r="PZV121" s="63"/>
      <c r="PZW121" s="63"/>
      <c r="PZX121" s="63"/>
      <c r="PZY121" s="63"/>
      <c r="PZZ121" s="63"/>
      <c r="QAA121" s="63"/>
      <c r="QAB121" s="63"/>
      <c r="QAC121" s="63"/>
      <c r="QAD121" s="63"/>
      <c r="QAE121" s="63"/>
      <c r="QAF121" s="63"/>
      <c r="QAG121" s="63"/>
      <c r="QAH121" s="63"/>
      <c r="QAI121" s="63"/>
      <c r="QAJ121" s="63"/>
      <c r="QAK121" s="63"/>
      <c r="QAL121" s="63"/>
      <c r="QAM121" s="63"/>
      <c r="QAN121" s="63"/>
      <c r="QAO121" s="63"/>
      <c r="QAP121" s="63"/>
      <c r="QAQ121" s="63"/>
      <c r="QAR121" s="63"/>
      <c r="QAS121" s="63"/>
      <c r="QAT121" s="63"/>
      <c r="QAU121" s="63"/>
      <c r="QAV121" s="63"/>
      <c r="QAW121" s="63"/>
      <c r="QAX121" s="63"/>
      <c r="QAY121" s="63"/>
      <c r="QAZ121" s="63"/>
      <c r="QBA121" s="63"/>
      <c r="QBB121" s="63"/>
      <c r="QBC121" s="63"/>
      <c r="QBD121" s="63"/>
      <c r="QBE121" s="63"/>
      <c r="QBF121" s="63"/>
      <c r="QBG121" s="63"/>
      <c r="QBH121" s="63"/>
      <c r="QBI121" s="63"/>
      <c r="QBJ121" s="63"/>
      <c r="QBK121" s="63"/>
      <c r="QBL121" s="63"/>
      <c r="QBM121" s="63"/>
      <c r="QBN121" s="63"/>
      <c r="QBO121" s="63"/>
      <c r="QBP121" s="63"/>
      <c r="QBQ121" s="63"/>
      <c r="QBR121" s="63"/>
      <c r="QBS121" s="63"/>
      <c r="QBT121" s="63"/>
      <c r="QBU121" s="63"/>
      <c r="QBV121" s="63"/>
      <c r="QBW121" s="63"/>
      <c r="QBX121" s="63"/>
      <c r="QBY121" s="63"/>
      <c r="QBZ121" s="63"/>
      <c r="QCA121" s="63"/>
      <c r="QCB121" s="63"/>
      <c r="QCC121" s="63"/>
      <c r="QCD121" s="63"/>
      <c r="QCE121" s="63"/>
      <c r="QCF121" s="63"/>
      <c r="QCG121" s="63"/>
      <c r="QCH121" s="63"/>
      <c r="QCI121" s="63"/>
      <c r="QCJ121" s="63"/>
      <c r="QCK121" s="63"/>
      <c r="QCL121" s="63"/>
      <c r="QCM121" s="63"/>
      <c r="QCN121" s="63"/>
      <c r="QCO121" s="63"/>
      <c r="QCP121" s="63"/>
      <c r="QCQ121" s="63"/>
      <c r="QCR121" s="63"/>
      <c r="QCS121" s="63"/>
      <c r="QCT121" s="63"/>
      <c r="QCU121" s="63"/>
      <c r="QCV121" s="63"/>
      <c r="QCW121" s="63"/>
      <c r="QCX121" s="63"/>
      <c r="QCY121" s="63"/>
      <c r="QCZ121" s="63"/>
      <c r="QDA121" s="63"/>
      <c r="QDB121" s="63"/>
      <c r="QDC121" s="63"/>
      <c r="QDD121" s="63"/>
      <c r="QDE121" s="63"/>
      <c r="QDF121" s="63"/>
      <c r="QDG121" s="63"/>
      <c r="QDH121" s="63"/>
      <c r="QDI121" s="63"/>
      <c r="QDJ121" s="63"/>
      <c r="QDK121" s="63"/>
      <c r="QDL121" s="63"/>
      <c r="QDM121" s="63"/>
      <c r="QDN121" s="63"/>
      <c r="QDO121" s="63"/>
      <c r="QDP121" s="63"/>
      <c r="QDQ121" s="63"/>
      <c r="QDR121" s="63"/>
      <c r="QDS121" s="63"/>
      <c r="QDT121" s="63"/>
      <c r="QDU121" s="63"/>
      <c r="QDV121" s="63"/>
      <c r="QDW121" s="63"/>
      <c r="QDX121" s="63"/>
      <c r="QDY121" s="63"/>
      <c r="QDZ121" s="63"/>
      <c r="QEA121" s="63"/>
      <c r="QEB121" s="63"/>
      <c r="QEC121" s="63"/>
      <c r="QED121" s="63"/>
      <c r="QEE121" s="63"/>
      <c r="QEF121" s="63"/>
      <c r="QEG121" s="63"/>
      <c r="QEH121" s="63"/>
      <c r="QEI121" s="63"/>
      <c r="QEJ121" s="63"/>
      <c r="QEK121" s="63"/>
      <c r="QEL121" s="63"/>
      <c r="QEM121" s="63"/>
      <c r="QEN121" s="63"/>
      <c r="QEO121" s="63"/>
      <c r="QEP121" s="63"/>
      <c r="QEQ121" s="63"/>
      <c r="QER121" s="63"/>
      <c r="QES121" s="63"/>
      <c r="QET121" s="63"/>
      <c r="QEU121" s="63"/>
      <c r="QEV121" s="63"/>
      <c r="QEW121" s="63"/>
      <c r="QEX121" s="63"/>
      <c r="QEY121" s="63"/>
      <c r="QEZ121" s="63"/>
      <c r="QFA121" s="63"/>
      <c r="QFB121" s="63"/>
      <c r="QFC121" s="63"/>
      <c r="QFD121" s="63"/>
      <c r="QFE121" s="63"/>
      <c r="QFF121" s="63"/>
      <c r="QFG121" s="63"/>
      <c r="QFH121" s="63"/>
      <c r="QFI121" s="63"/>
      <c r="QFJ121" s="63"/>
      <c r="QFK121" s="63"/>
      <c r="QFL121" s="63"/>
      <c r="QFM121" s="63"/>
      <c r="QFN121" s="63"/>
      <c r="QFO121" s="63"/>
      <c r="QFP121" s="63"/>
      <c r="QFQ121" s="63"/>
      <c r="QFR121" s="63"/>
      <c r="QFS121" s="63"/>
      <c r="QFT121" s="63"/>
      <c r="QFU121" s="63"/>
      <c r="QFV121" s="63"/>
      <c r="QFW121" s="63"/>
      <c r="QFX121" s="63"/>
      <c r="QFY121" s="63"/>
      <c r="QFZ121" s="63"/>
      <c r="QGA121" s="63"/>
      <c r="QGB121" s="63"/>
      <c r="QGC121" s="63"/>
      <c r="QGD121" s="63"/>
      <c r="QGE121" s="63"/>
      <c r="QGF121" s="63"/>
      <c r="QGG121" s="63"/>
      <c r="QGH121" s="63"/>
      <c r="QGI121" s="63"/>
      <c r="QGJ121" s="63"/>
      <c r="QGK121" s="63"/>
      <c r="QGL121" s="63"/>
      <c r="QGM121" s="63"/>
      <c r="QGN121" s="63"/>
      <c r="QGO121" s="63"/>
      <c r="QGP121" s="63"/>
      <c r="QGQ121" s="63"/>
      <c r="QGR121" s="63"/>
      <c r="QGS121" s="63"/>
      <c r="QGT121" s="63"/>
      <c r="QGU121" s="63"/>
      <c r="QGV121" s="63"/>
      <c r="QGW121" s="63"/>
      <c r="QGX121" s="63"/>
      <c r="QGY121" s="63"/>
      <c r="QGZ121" s="63"/>
      <c r="QHA121" s="63"/>
      <c r="QHB121" s="63"/>
      <c r="QHC121" s="63"/>
      <c r="QHD121" s="63"/>
      <c r="QHE121" s="63"/>
      <c r="QHF121" s="63"/>
      <c r="QHG121" s="63"/>
      <c r="QHH121" s="63"/>
      <c r="QHI121" s="63"/>
      <c r="QHJ121" s="63"/>
      <c r="QHK121" s="63"/>
      <c r="QHL121" s="63"/>
      <c r="QHM121" s="63"/>
      <c r="QHN121" s="63"/>
      <c r="QHO121" s="63"/>
      <c r="QHP121" s="63"/>
      <c r="QHQ121" s="63"/>
      <c r="QHR121" s="63"/>
      <c r="QHS121" s="63"/>
      <c r="QHT121" s="63"/>
      <c r="QHU121" s="63"/>
      <c r="QHV121" s="63"/>
      <c r="QHW121" s="63"/>
      <c r="QHX121" s="63"/>
      <c r="QHY121" s="63"/>
      <c r="QHZ121" s="63"/>
      <c r="QIA121" s="63"/>
      <c r="QIB121" s="63"/>
      <c r="QIC121" s="63"/>
      <c r="QID121" s="63"/>
      <c r="QIE121" s="63"/>
      <c r="QIF121" s="63"/>
      <c r="QIG121" s="63"/>
      <c r="QIH121" s="63"/>
      <c r="QII121" s="63"/>
      <c r="QIJ121" s="63"/>
      <c r="QIK121" s="63"/>
      <c r="QIL121" s="63"/>
      <c r="QIM121" s="63"/>
      <c r="QIN121" s="63"/>
      <c r="QIO121" s="63"/>
      <c r="QIP121" s="63"/>
      <c r="QIQ121" s="63"/>
      <c r="QIR121" s="63"/>
      <c r="QIS121" s="63"/>
      <c r="QIT121" s="63"/>
      <c r="QIU121" s="63"/>
      <c r="QIV121" s="63"/>
      <c r="QIW121" s="63"/>
      <c r="QIX121" s="63"/>
      <c r="QIY121" s="63"/>
      <c r="QIZ121" s="63"/>
      <c r="QJA121" s="63"/>
      <c r="QJB121" s="63"/>
      <c r="QJC121" s="63"/>
      <c r="QJD121" s="63"/>
      <c r="QJE121" s="63"/>
      <c r="QJF121" s="63"/>
      <c r="QJG121" s="63"/>
      <c r="QJH121" s="63"/>
      <c r="QJI121" s="63"/>
      <c r="QJJ121" s="63"/>
      <c r="QJK121" s="63"/>
      <c r="QJL121" s="63"/>
      <c r="QJM121" s="63"/>
      <c r="QJN121" s="63"/>
      <c r="QJO121" s="63"/>
      <c r="QJP121" s="63"/>
      <c r="QJQ121" s="63"/>
      <c r="QJR121" s="63"/>
      <c r="QJS121" s="63"/>
      <c r="QJT121" s="63"/>
      <c r="QJU121" s="63"/>
      <c r="QJV121" s="63"/>
      <c r="QJW121" s="63"/>
      <c r="QJX121" s="63"/>
      <c r="QJY121" s="63"/>
      <c r="QJZ121" s="63"/>
      <c r="QKA121" s="63"/>
      <c r="QKB121" s="63"/>
      <c r="QKC121" s="63"/>
      <c r="QKD121" s="63"/>
      <c r="QKE121" s="63"/>
      <c r="QKF121" s="63"/>
      <c r="QKG121" s="63"/>
      <c r="QKH121" s="63"/>
      <c r="QKI121" s="63"/>
      <c r="QKJ121" s="63"/>
      <c r="QKK121" s="63"/>
      <c r="QKL121" s="63"/>
      <c r="QKM121" s="63"/>
      <c r="QKN121" s="63"/>
      <c r="QKO121" s="63"/>
      <c r="QKP121" s="63"/>
      <c r="QKQ121" s="63"/>
      <c r="QKR121" s="63"/>
      <c r="QKS121" s="63"/>
      <c r="QKT121" s="63"/>
      <c r="QKU121" s="63"/>
      <c r="QKV121" s="63"/>
      <c r="QKW121" s="63"/>
      <c r="QKX121" s="63"/>
      <c r="QKY121" s="63"/>
      <c r="QKZ121" s="63"/>
      <c r="QLA121" s="63"/>
      <c r="QLB121" s="63"/>
      <c r="QLC121" s="63"/>
      <c r="QLD121" s="63"/>
      <c r="QLE121" s="63"/>
      <c r="QLF121" s="63"/>
      <c r="QLG121" s="63"/>
      <c r="QLH121" s="63"/>
      <c r="QLI121" s="63"/>
      <c r="QLJ121" s="63"/>
      <c r="QLK121" s="63"/>
      <c r="QLL121" s="63"/>
      <c r="QLM121" s="63"/>
      <c r="QLN121" s="63"/>
      <c r="QLO121" s="63"/>
      <c r="QLP121" s="63"/>
      <c r="QLQ121" s="63"/>
      <c r="QLR121" s="63"/>
      <c r="QLS121" s="63"/>
      <c r="QLT121" s="63"/>
      <c r="QLU121" s="63"/>
      <c r="QLV121" s="63"/>
      <c r="QLW121" s="63"/>
      <c r="QLX121" s="63"/>
      <c r="QLY121" s="63"/>
      <c r="QLZ121" s="63"/>
      <c r="QMA121" s="63"/>
      <c r="QMB121" s="63"/>
      <c r="QMC121" s="63"/>
      <c r="QMD121" s="63"/>
      <c r="QME121" s="63"/>
      <c r="QMF121" s="63"/>
      <c r="QMG121" s="63"/>
      <c r="QMH121" s="63"/>
      <c r="QMI121" s="63"/>
      <c r="QMJ121" s="63"/>
      <c r="QMK121" s="63"/>
      <c r="QML121" s="63"/>
      <c r="QMM121" s="63"/>
      <c r="QMN121" s="63"/>
      <c r="QMO121" s="63"/>
      <c r="QMP121" s="63"/>
      <c r="QMQ121" s="63"/>
      <c r="QMR121" s="63"/>
      <c r="QMS121" s="63"/>
      <c r="QMT121" s="63"/>
      <c r="QMU121" s="63"/>
      <c r="QMV121" s="63"/>
      <c r="QMW121" s="63"/>
      <c r="QMX121" s="63"/>
      <c r="QMY121" s="63"/>
      <c r="QMZ121" s="63"/>
      <c r="QNA121" s="63"/>
      <c r="QNB121" s="63"/>
      <c r="QNC121" s="63"/>
      <c r="QND121" s="63"/>
      <c r="QNE121" s="63"/>
      <c r="QNF121" s="63"/>
      <c r="QNG121" s="63"/>
      <c r="QNH121" s="63"/>
      <c r="QNI121" s="63"/>
      <c r="QNJ121" s="63"/>
      <c r="QNK121" s="63"/>
      <c r="QNL121" s="63"/>
      <c r="QNM121" s="63"/>
      <c r="QNN121" s="63"/>
      <c r="QNO121" s="63"/>
      <c r="QNP121" s="63"/>
      <c r="QNQ121" s="63"/>
      <c r="QNR121" s="63"/>
      <c r="QNS121" s="63"/>
      <c r="QNT121" s="63"/>
      <c r="QNU121" s="63"/>
      <c r="QNV121" s="63"/>
      <c r="QNW121" s="63"/>
      <c r="QNX121" s="63"/>
      <c r="QNY121" s="63"/>
      <c r="QNZ121" s="63"/>
      <c r="QOA121" s="63"/>
      <c r="QOB121" s="63"/>
      <c r="QOC121" s="63"/>
      <c r="QOD121" s="63"/>
      <c r="QOE121" s="63"/>
      <c r="QOF121" s="63"/>
      <c r="QOG121" s="63"/>
      <c r="QOH121" s="63"/>
      <c r="QOI121" s="63"/>
      <c r="QOJ121" s="63"/>
      <c r="QOK121" s="63"/>
      <c r="QOL121" s="63"/>
      <c r="QOM121" s="63"/>
      <c r="QON121" s="63"/>
      <c r="QOO121" s="63"/>
      <c r="QOP121" s="63"/>
      <c r="QOQ121" s="63"/>
      <c r="QOR121" s="63"/>
      <c r="QOS121" s="63"/>
      <c r="QOT121" s="63"/>
      <c r="QOU121" s="63"/>
      <c r="QOV121" s="63"/>
      <c r="QOW121" s="63"/>
      <c r="QOX121" s="63"/>
      <c r="QOY121" s="63"/>
      <c r="QOZ121" s="63"/>
      <c r="QPA121" s="63"/>
      <c r="QPB121" s="63"/>
      <c r="QPC121" s="63"/>
      <c r="QPD121" s="63"/>
      <c r="QPE121" s="63"/>
      <c r="QPF121" s="63"/>
      <c r="QPG121" s="63"/>
      <c r="QPH121" s="63"/>
      <c r="QPI121" s="63"/>
      <c r="QPJ121" s="63"/>
      <c r="QPK121" s="63"/>
      <c r="QPL121" s="63"/>
      <c r="QPM121" s="63"/>
      <c r="QPN121" s="63"/>
      <c r="QPO121" s="63"/>
      <c r="QPP121" s="63"/>
      <c r="QPQ121" s="63"/>
      <c r="QPR121" s="63"/>
      <c r="QPS121" s="63"/>
      <c r="QPT121" s="63"/>
      <c r="QPU121" s="63"/>
      <c r="QPV121" s="63"/>
      <c r="QPW121" s="63"/>
      <c r="QPX121" s="63"/>
      <c r="QPY121" s="63"/>
      <c r="QPZ121" s="63"/>
      <c r="QQA121" s="63"/>
      <c r="QQB121" s="63"/>
      <c r="QQC121" s="63"/>
      <c r="QQD121" s="63"/>
      <c r="QQE121" s="63"/>
      <c r="QQF121" s="63"/>
      <c r="QQG121" s="63"/>
      <c r="QQH121" s="63"/>
      <c r="QQI121" s="63"/>
      <c r="QQJ121" s="63"/>
      <c r="QQK121" s="63"/>
      <c r="QQL121" s="63"/>
      <c r="QQM121" s="63"/>
      <c r="QQN121" s="63"/>
      <c r="QQO121" s="63"/>
      <c r="QQP121" s="63"/>
      <c r="QQQ121" s="63"/>
      <c r="QQR121" s="63"/>
      <c r="QQS121" s="63"/>
      <c r="QQT121" s="63"/>
      <c r="QQU121" s="63"/>
      <c r="QQV121" s="63"/>
      <c r="QQW121" s="63"/>
      <c r="QQX121" s="63"/>
      <c r="QQY121" s="63"/>
      <c r="QQZ121" s="63"/>
      <c r="QRA121" s="63"/>
      <c r="QRB121" s="63"/>
      <c r="QRC121" s="63"/>
      <c r="QRD121" s="63"/>
      <c r="QRE121" s="63"/>
      <c r="QRF121" s="63"/>
      <c r="QRG121" s="63"/>
      <c r="QRH121" s="63"/>
      <c r="QRI121" s="63"/>
      <c r="QRJ121" s="63"/>
      <c r="QRK121" s="63"/>
      <c r="QRL121" s="63"/>
      <c r="QRM121" s="63"/>
      <c r="QRN121" s="63"/>
      <c r="QRO121" s="63"/>
      <c r="QRP121" s="63"/>
      <c r="QRQ121" s="63"/>
      <c r="QRR121" s="63"/>
      <c r="QRS121" s="63"/>
      <c r="QRT121" s="63"/>
      <c r="QRU121" s="63"/>
      <c r="QRV121" s="63"/>
      <c r="QRW121" s="63"/>
      <c r="QRX121" s="63"/>
      <c r="QRY121" s="63"/>
      <c r="QRZ121" s="63"/>
      <c r="QSA121" s="63"/>
      <c r="QSB121" s="63"/>
      <c r="QSC121" s="63"/>
      <c r="QSD121" s="63"/>
      <c r="QSE121" s="63"/>
      <c r="QSF121" s="63"/>
      <c r="QSG121" s="63"/>
      <c r="QSH121" s="63"/>
      <c r="QSI121" s="63"/>
      <c r="QSJ121" s="63"/>
      <c r="QSK121" s="63"/>
      <c r="QSL121" s="63"/>
      <c r="QSM121" s="63"/>
      <c r="QSN121" s="63"/>
      <c r="QSO121" s="63"/>
      <c r="QSP121" s="63"/>
      <c r="QSQ121" s="63"/>
      <c r="QSR121" s="63"/>
      <c r="QSS121" s="63"/>
      <c r="QST121" s="63"/>
      <c r="QSU121" s="63"/>
      <c r="QSV121" s="63"/>
      <c r="QSW121" s="63"/>
      <c r="QSX121" s="63"/>
      <c r="QSY121" s="63"/>
      <c r="QSZ121" s="63"/>
      <c r="QTA121" s="63"/>
      <c r="QTB121" s="63"/>
      <c r="QTC121" s="63"/>
      <c r="QTD121" s="63"/>
      <c r="QTE121" s="63"/>
      <c r="QTF121" s="63"/>
      <c r="QTG121" s="63"/>
      <c r="QTH121" s="63"/>
      <c r="QTI121" s="63"/>
      <c r="QTJ121" s="63"/>
      <c r="QTK121" s="63"/>
      <c r="QTL121" s="63"/>
      <c r="QTM121" s="63"/>
      <c r="QTN121" s="63"/>
      <c r="QTO121" s="63"/>
      <c r="QTP121" s="63"/>
      <c r="QTQ121" s="63"/>
      <c r="QTR121" s="63"/>
      <c r="QTS121" s="63"/>
      <c r="QTT121" s="63"/>
      <c r="QTU121" s="63"/>
      <c r="QTV121" s="63"/>
      <c r="QTW121" s="63"/>
      <c r="QTX121" s="63"/>
      <c r="QTY121" s="63"/>
      <c r="QTZ121" s="63"/>
      <c r="QUA121" s="63"/>
      <c r="QUB121" s="63"/>
      <c r="QUC121" s="63"/>
      <c r="QUD121" s="63"/>
      <c r="QUE121" s="63"/>
      <c r="QUF121" s="63"/>
      <c r="QUG121" s="63"/>
      <c r="QUH121" s="63"/>
      <c r="QUI121" s="63"/>
      <c r="QUJ121" s="63"/>
      <c r="QUK121" s="63"/>
      <c r="QUL121" s="63"/>
      <c r="QUM121" s="63"/>
      <c r="QUN121" s="63"/>
      <c r="QUO121" s="63"/>
      <c r="QUP121" s="63"/>
      <c r="QUQ121" s="63"/>
      <c r="QUR121" s="63"/>
      <c r="QUS121" s="63"/>
      <c r="QUT121" s="63"/>
      <c r="QUU121" s="63"/>
      <c r="QUV121" s="63"/>
      <c r="QUW121" s="63"/>
      <c r="QUX121" s="63"/>
      <c r="QUY121" s="63"/>
      <c r="QUZ121" s="63"/>
      <c r="QVA121" s="63"/>
      <c r="QVB121" s="63"/>
      <c r="QVC121" s="63"/>
      <c r="QVD121" s="63"/>
      <c r="QVE121" s="63"/>
      <c r="QVF121" s="63"/>
      <c r="QVG121" s="63"/>
      <c r="QVH121" s="63"/>
      <c r="QVI121" s="63"/>
      <c r="QVJ121" s="63"/>
      <c r="QVK121" s="63"/>
      <c r="QVL121" s="63"/>
      <c r="QVM121" s="63"/>
      <c r="QVN121" s="63"/>
      <c r="QVO121" s="63"/>
      <c r="QVP121" s="63"/>
      <c r="QVQ121" s="63"/>
      <c r="QVR121" s="63"/>
      <c r="QVS121" s="63"/>
      <c r="QVT121" s="63"/>
      <c r="QVU121" s="63"/>
      <c r="QVV121" s="63"/>
      <c r="QVW121" s="63"/>
      <c r="QVX121" s="63"/>
      <c r="QVY121" s="63"/>
      <c r="QVZ121" s="63"/>
      <c r="QWA121" s="63"/>
      <c r="QWB121" s="63"/>
      <c r="QWC121" s="63"/>
      <c r="QWD121" s="63"/>
      <c r="QWE121" s="63"/>
      <c r="QWF121" s="63"/>
      <c r="QWG121" s="63"/>
      <c r="QWH121" s="63"/>
      <c r="QWI121" s="63"/>
      <c r="QWJ121" s="63"/>
      <c r="QWK121" s="63"/>
      <c r="QWL121" s="63"/>
      <c r="QWM121" s="63"/>
      <c r="QWN121" s="63"/>
      <c r="QWO121" s="63"/>
      <c r="QWP121" s="63"/>
      <c r="QWQ121" s="63"/>
      <c r="QWR121" s="63"/>
      <c r="QWS121" s="63"/>
      <c r="QWT121" s="63"/>
      <c r="QWU121" s="63"/>
      <c r="QWV121" s="63"/>
      <c r="QWW121" s="63"/>
      <c r="QWX121" s="63"/>
      <c r="QWY121" s="63"/>
      <c r="QWZ121" s="63"/>
      <c r="QXA121" s="63"/>
      <c r="QXB121" s="63"/>
      <c r="QXC121" s="63"/>
      <c r="QXD121" s="63"/>
      <c r="QXE121" s="63"/>
      <c r="QXF121" s="63"/>
      <c r="QXG121" s="63"/>
      <c r="QXH121" s="63"/>
      <c r="QXI121" s="63"/>
      <c r="QXJ121" s="63"/>
      <c r="QXK121" s="63"/>
      <c r="QXL121" s="63"/>
      <c r="QXM121" s="63"/>
      <c r="QXN121" s="63"/>
      <c r="QXO121" s="63"/>
      <c r="QXP121" s="63"/>
      <c r="QXQ121" s="63"/>
      <c r="QXR121" s="63"/>
      <c r="QXS121" s="63"/>
      <c r="QXT121" s="63"/>
      <c r="QXU121" s="63"/>
      <c r="QXV121" s="63"/>
      <c r="QXW121" s="63"/>
      <c r="QXX121" s="63"/>
      <c r="QXY121" s="63"/>
      <c r="QXZ121" s="63"/>
      <c r="QYA121" s="63"/>
      <c r="QYB121" s="63"/>
      <c r="QYC121" s="63"/>
      <c r="QYD121" s="63"/>
      <c r="QYE121" s="63"/>
      <c r="QYF121" s="63"/>
      <c r="QYG121" s="63"/>
      <c r="QYH121" s="63"/>
      <c r="QYI121" s="63"/>
      <c r="QYJ121" s="63"/>
      <c r="QYK121" s="63"/>
      <c r="QYL121" s="63"/>
      <c r="QYM121" s="63"/>
      <c r="QYN121" s="63"/>
      <c r="QYO121" s="63"/>
      <c r="QYP121" s="63"/>
      <c r="QYQ121" s="63"/>
      <c r="QYR121" s="63"/>
      <c r="QYS121" s="63"/>
      <c r="QYT121" s="63"/>
      <c r="QYU121" s="63"/>
      <c r="QYV121" s="63"/>
      <c r="QYW121" s="63"/>
      <c r="QYX121" s="63"/>
      <c r="QYY121" s="63"/>
      <c r="QYZ121" s="63"/>
      <c r="QZA121" s="63"/>
      <c r="QZB121" s="63"/>
      <c r="QZC121" s="63"/>
      <c r="QZD121" s="63"/>
      <c r="QZE121" s="63"/>
      <c r="QZF121" s="63"/>
      <c r="QZG121" s="63"/>
      <c r="QZH121" s="63"/>
      <c r="QZI121" s="63"/>
      <c r="QZJ121" s="63"/>
      <c r="QZK121" s="63"/>
      <c r="QZL121" s="63"/>
      <c r="QZM121" s="63"/>
      <c r="QZN121" s="63"/>
      <c r="QZO121" s="63"/>
      <c r="QZP121" s="63"/>
      <c r="QZQ121" s="63"/>
      <c r="QZR121" s="63"/>
      <c r="QZS121" s="63"/>
      <c r="QZT121" s="63"/>
      <c r="QZU121" s="63"/>
      <c r="QZV121" s="63"/>
      <c r="QZW121" s="63"/>
      <c r="QZX121" s="63"/>
      <c r="QZY121" s="63"/>
      <c r="QZZ121" s="63"/>
      <c r="RAA121" s="63"/>
      <c r="RAB121" s="63"/>
      <c r="RAC121" s="63"/>
      <c r="RAD121" s="63"/>
      <c r="RAE121" s="63"/>
      <c r="RAF121" s="63"/>
      <c r="RAG121" s="63"/>
      <c r="RAH121" s="63"/>
      <c r="RAI121" s="63"/>
      <c r="RAJ121" s="63"/>
      <c r="RAK121" s="63"/>
      <c r="RAL121" s="63"/>
      <c r="RAM121" s="63"/>
      <c r="RAN121" s="63"/>
      <c r="RAO121" s="63"/>
      <c r="RAP121" s="63"/>
      <c r="RAQ121" s="63"/>
      <c r="RAR121" s="63"/>
      <c r="RAS121" s="63"/>
      <c r="RAT121" s="63"/>
      <c r="RAU121" s="63"/>
      <c r="RAV121" s="63"/>
      <c r="RAW121" s="63"/>
      <c r="RAX121" s="63"/>
      <c r="RAY121" s="63"/>
      <c r="RAZ121" s="63"/>
      <c r="RBA121" s="63"/>
      <c r="RBB121" s="63"/>
      <c r="RBC121" s="63"/>
      <c r="RBD121" s="63"/>
      <c r="RBE121" s="63"/>
      <c r="RBF121" s="63"/>
      <c r="RBG121" s="63"/>
      <c r="RBH121" s="63"/>
      <c r="RBI121" s="63"/>
      <c r="RBJ121" s="63"/>
      <c r="RBK121" s="63"/>
      <c r="RBL121" s="63"/>
      <c r="RBM121" s="63"/>
      <c r="RBN121" s="63"/>
      <c r="RBO121" s="63"/>
      <c r="RBP121" s="63"/>
      <c r="RBQ121" s="63"/>
      <c r="RBR121" s="63"/>
      <c r="RBS121" s="63"/>
      <c r="RBT121" s="63"/>
      <c r="RBU121" s="63"/>
      <c r="RBV121" s="63"/>
      <c r="RBW121" s="63"/>
      <c r="RBX121" s="63"/>
      <c r="RBY121" s="63"/>
      <c r="RBZ121" s="63"/>
      <c r="RCA121" s="63"/>
      <c r="RCB121" s="63"/>
      <c r="RCC121" s="63"/>
      <c r="RCD121" s="63"/>
      <c r="RCE121" s="63"/>
      <c r="RCF121" s="63"/>
      <c r="RCG121" s="63"/>
      <c r="RCH121" s="63"/>
      <c r="RCI121" s="63"/>
      <c r="RCJ121" s="63"/>
      <c r="RCK121" s="63"/>
      <c r="RCL121" s="63"/>
      <c r="RCM121" s="63"/>
      <c r="RCN121" s="63"/>
      <c r="RCO121" s="63"/>
      <c r="RCP121" s="63"/>
      <c r="RCQ121" s="63"/>
      <c r="RCR121" s="63"/>
      <c r="RCS121" s="63"/>
      <c r="RCT121" s="63"/>
      <c r="RCU121" s="63"/>
      <c r="RCV121" s="63"/>
      <c r="RCW121" s="63"/>
      <c r="RCX121" s="63"/>
      <c r="RCY121" s="63"/>
      <c r="RCZ121" s="63"/>
      <c r="RDA121" s="63"/>
      <c r="RDB121" s="63"/>
      <c r="RDC121" s="63"/>
      <c r="RDD121" s="63"/>
      <c r="RDE121" s="63"/>
      <c r="RDF121" s="63"/>
      <c r="RDG121" s="63"/>
      <c r="RDH121" s="63"/>
      <c r="RDI121" s="63"/>
      <c r="RDJ121" s="63"/>
      <c r="RDK121" s="63"/>
      <c r="RDL121" s="63"/>
      <c r="RDM121" s="63"/>
      <c r="RDN121" s="63"/>
      <c r="RDO121" s="63"/>
      <c r="RDP121" s="63"/>
      <c r="RDQ121" s="63"/>
      <c r="RDR121" s="63"/>
      <c r="RDS121" s="63"/>
      <c r="RDT121" s="63"/>
      <c r="RDU121" s="63"/>
      <c r="RDV121" s="63"/>
      <c r="RDW121" s="63"/>
      <c r="RDX121" s="63"/>
      <c r="RDY121" s="63"/>
      <c r="RDZ121" s="63"/>
      <c r="REA121" s="63"/>
      <c r="REB121" s="63"/>
      <c r="REC121" s="63"/>
      <c r="RED121" s="63"/>
      <c r="REE121" s="63"/>
      <c r="REF121" s="63"/>
      <c r="REG121" s="63"/>
      <c r="REH121" s="63"/>
      <c r="REI121" s="63"/>
      <c r="REJ121" s="63"/>
      <c r="REK121" s="63"/>
      <c r="REL121" s="63"/>
      <c r="REM121" s="63"/>
      <c r="REN121" s="63"/>
      <c r="REO121" s="63"/>
      <c r="REP121" s="63"/>
      <c r="REQ121" s="63"/>
      <c r="RER121" s="63"/>
      <c r="RES121" s="63"/>
      <c r="RET121" s="63"/>
      <c r="REU121" s="63"/>
      <c r="REV121" s="63"/>
      <c r="REW121" s="63"/>
      <c r="REX121" s="63"/>
      <c r="REY121" s="63"/>
      <c r="REZ121" s="63"/>
      <c r="RFA121" s="63"/>
      <c r="RFB121" s="63"/>
      <c r="RFC121" s="63"/>
      <c r="RFD121" s="63"/>
      <c r="RFE121" s="63"/>
      <c r="RFF121" s="63"/>
      <c r="RFG121" s="63"/>
      <c r="RFH121" s="63"/>
      <c r="RFI121" s="63"/>
      <c r="RFJ121" s="63"/>
      <c r="RFK121" s="63"/>
      <c r="RFL121" s="63"/>
      <c r="RFM121" s="63"/>
      <c r="RFN121" s="63"/>
      <c r="RFO121" s="63"/>
      <c r="RFP121" s="63"/>
      <c r="RFQ121" s="63"/>
      <c r="RFR121" s="63"/>
      <c r="RFS121" s="63"/>
      <c r="RFT121" s="63"/>
      <c r="RFU121" s="63"/>
      <c r="RFV121" s="63"/>
      <c r="RFW121" s="63"/>
      <c r="RFX121" s="63"/>
      <c r="RFY121" s="63"/>
      <c r="RFZ121" s="63"/>
      <c r="RGA121" s="63"/>
      <c r="RGB121" s="63"/>
      <c r="RGC121" s="63"/>
      <c r="RGD121" s="63"/>
      <c r="RGE121" s="63"/>
      <c r="RGF121" s="63"/>
      <c r="RGG121" s="63"/>
      <c r="RGH121" s="63"/>
      <c r="RGI121" s="63"/>
      <c r="RGJ121" s="63"/>
      <c r="RGK121" s="63"/>
      <c r="RGL121" s="63"/>
      <c r="RGM121" s="63"/>
      <c r="RGN121" s="63"/>
      <c r="RGO121" s="63"/>
      <c r="RGP121" s="63"/>
      <c r="RGQ121" s="63"/>
      <c r="RGR121" s="63"/>
      <c r="RGS121" s="63"/>
      <c r="RGT121" s="63"/>
      <c r="RGU121" s="63"/>
      <c r="RGV121" s="63"/>
      <c r="RGW121" s="63"/>
      <c r="RGX121" s="63"/>
      <c r="RGY121" s="63"/>
      <c r="RGZ121" s="63"/>
      <c r="RHA121" s="63"/>
      <c r="RHB121" s="63"/>
      <c r="RHC121" s="63"/>
      <c r="RHD121" s="63"/>
      <c r="RHE121" s="63"/>
      <c r="RHF121" s="63"/>
      <c r="RHG121" s="63"/>
      <c r="RHH121" s="63"/>
      <c r="RHI121" s="63"/>
      <c r="RHJ121" s="63"/>
      <c r="RHK121" s="63"/>
      <c r="RHL121" s="63"/>
      <c r="RHM121" s="63"/>
      <c r="RHN121" s="63"/>
      <c r="RHO121" s="63"/>
      <c r="RHP121" s="63"/>
      <c r="RHQ121" s="63"/>
      <c r="RHR121" s="63"/>
      <c r="RHS121" s="63"/>
      <c r="RHT121" s="63"/>
      <c r="RHU121" s="63"/>
      <c r="RHV121" s="63"/>
      <c r="RHW121" s="63"/>
      <c r="RHX121" s="63"/>
      <c r="RHY121" s="63"/>
      <c r="RHZ121" s="63"/>
      <c r="RIA121" s="63"/>
      <c r="RIB121" s="63"/>
      <c r="RIC121" s="63"/>
      <c r="RID121" s="63"/>
      <c r="RIE121" s="63"/>
      <c r="RIF121" s="63"/>
      <c r="RIG121" s="63"/>
      <c r="RIH121" s="63"/>
      <c r="RII121" s="63"/>
      <c r="RIJ121" s="63"/>
      <c r="RIK121" s="63"/>
      <c r="RIL121" s="63"/>
      <c r="RIM121" s="63"/>
      <c r="RIN121" s="63"/>
      <c r="RIO121" s="63"/>
      <c r="RIP121" s="63"/>
      <c r="RIQ121" s="63"/>
      <c r="RIR121" s="63"/>
      <c r="RIS121" s="63"/>
      <c r="RIT121" s="63"/>
      <c r="RIU121" s="63"/>
      <c r="RIV121" s="63"/>
      <c r="RIW121" s="63"/>
      <c r="RIX121" s="63"/>
      <c r="RIY121" s="63"/>
      <c r="RIZ121" s="63"/>
      <c r="RJA121" s="63"/>
      <c r="RJB121" s="63"/>
      <c r="RJC121" s="63"/>
      <c r="RJD121" s="63"/>
      <c r="RJE121" s="63"/>
      <c r="RJF121" s="63"/>
      <c r="RJG121" s="63"/>
      <c r="RJH121" s="63"/>
      <c r="RJI121" s="63"/>
      <c r="RJJ121" s="63"/>
      <c r="RJK121" s="63"/>
      <c r="RJL121" s="63"/>
      <c r="RJM121" s="63"/>
      <c r="RJN121" s="63"/>
      <c r="RJO121" s="63"/>
      <c r="RJP121" s="63"/>
      <c r="RJQ121" s="63"/>
      <c r="RJR121" s="63"/>
      <c r="RJS121" s="63"/>
      <c r="RJT121" s="63"/>
      <c r="RJU121" s="63"/>
      <c r="RJV121" s="63"/>
      <c r="RJW121" s="63"/>
      <c r="RJX121" s="63"/>
      <c r="RJY121" s="63"/>
      <c r="RJZ121" s="63"/>
      <c r="RKA121" s="63"/>
      <c r="RKB121" s="63"/>
      <c r="RKC121" s="63"/>
      <c r="RKD121" s="63"/>
      <c r="RKE121" s="63"/>
      <c r="RKF121" s="63"/>
      <c r="RKG121" s="63"/>
      <c r="RKH121" s="63"/>
      <c r="RKI121" s="63"/>
      <c r="RKJ121" s="63"/>
      <c r="RKK121" s="63"/>
      <c r="RKL121" s="63"/>
      <c r="RKM121" s="63"/>
      <c r="RKN121" s="63"/>
      <c r="RKO121" s="63"/>
      <c r="RKP121" s="63"/>
      <c r="RKQ121" s="63"/>
      <c r="RKR121" s="63"/>
      <c r="RKS121" s="63"/>
      <c r="RKT121" s="63"/>
      <c r="RKU121" s="63"/>
      <c r="RKV121" s="63"/>
      <c r="RKW121" s="63"/>
      <c r="RKX121" s="63"/>
      <c r="RKY121" s="63"/>
      <c r="RKZ121" s="63"/>
      <c r="RLA121" s="63"/>
      <c r="RLB121" s="63"/>
      <c r="RLC121" s="63"/>
      <c r="RLD121" s="63"/>
      <c r="RLE121" s="63"/>
      <c r="RLF121" s="63"/>
      <c r="RLG121" s="63"/>
      <c r="RLH121" s="63"/>
      <c r="RLI121" s="63"/>
      <c r="RLJ121" s="63"/>
      <c r="RLK121" s="63"/>
      <c r="RLL121" s="63"/>
      <c r="RLM121" s="63"/>
      <c r="RLN121" s="63"/>
      <c r="RLO121" s="63"/>
      <c r="RLP121" s="63"/>
      <c r="RLQ121" s="63"/>
      <c r="RLR121" s="63"/>
      <c r="RLS121" s="63"/>
      <c r="RLT121" s="63"/>
      <c r="RLU121" s="63"/>
      <c r="RLV121" s="63"/>
      <c r="RLW121" s="63"/>
      <c r="RLX121" s="63"/>
      <c r="RLY121" s="63"/>
      <c r="RLZ121" s="63"/>
      <c r="RMA121" s="63"/>
      <c r="RMB121" s="63"/>
      <c r="RMC121" s="63"/>
      <c r="RMD121" s="63"/>
      <c r="RME121" s="63"/>
      <c r="RMF121" s="63"/>
      <c r="RMG121" s="63"/>
      <c r="RMH121" s="63"/>
      <c r="RMI121" s="63"/>
      <c r="RMJ121" s="63"/>
      <c r="RMK121" s="63"/>
      <c r="RML121" s="63"/>
      <c r="RMM121" s="63"/>
      <c r="RMN121" s="63"/>
      <c r="RMO121" s="63"/>
      <c r="RMP121" s="63"/>
      <c r="RMQ121" s="63"/>
      <c r="RMR121" s="63"/>
      <c r="RMS121" s="63"/>
      <c r="RMT121" s="63"/>
      <c r="RMU121" s="63"/>
      <c r="RMV121" s="63"/>
      <c r="RMW121" s="63"/>
      <c r="RMX121" s="63"/>
      <c r="RMY121" s="63"/>
      <c r="RMZ121" s="63"/>
      <c r="RNA121" s="63"/>
      <c r="RNB121" s="63"/>
      <c r="RNC121" s="63"/>
      <c r="RND121" s="63"/>
      <c r="RNE121" s="63"/>
      <c r="RNF121" s="63"/>
      <c r="RNG121" s="63"/>
      <c r="RNH121" s="63"/>
      <c r="RNI121" s="63"/>
      <c r="RNJ121" s="63"/>
      <c r="RNK121" s="63"/>
      <c r="RNL121" s="63"/>
      <c r="RNM121" s="63"/>
      <c r="RNN121" s="63"/>
      <c r="RNO121" s="63"/>
      <c r="RNP121" s="63"/>
      <c r="RNQ121" s="63"/>
      <c r="RNR121" s="63"/>
      <c r="RNS121" s="63"/>
      <c r="RNT121" s="63"/>
      <c r="RNU121" s="63"/>
      <c r="RNV121" s="63"/>
      <c r="RNW121" s="63"/>
      <c r="RNX121" s="63"/>
      <c r="RNY121" s="63"/>
      <c r="RNZ121" s="63"/>
      <c r="ROA121" s="63"/>
      <c r="ROB121" s="63"/>
      <c r="ROC121" s="63"/>
      <c r="ROD121" s="63"/>
      <c r="ROE121" s="63"/>
      <c r="ROF121" s="63"/>
      <c r="ROG121" s="63"/>
      <c r="ROH121" s="63"/>
      <c r="ROI121" s="63"/>
      <c r="ROJ121" s="63"/>
      <c r="ROK121" s="63"/>
      <c r="ROL121" s="63"/>
      <c r="ROM121" s="63"/>
      <c r="RON121" s="63"/>
      <c r="ROO121" s="63"/>
      <c r="ROP121" s="63"/>
      <c r="ROQ121" s="63"/>
      <c r="ROR121" s="63"/>
      <c r="ROS121" s="63"/>
      <c r="ROT121" s="63"/>
      <c r="ROU121" s="63"/>
      <c r="ROV121" s="63"/>
      <c r="ROW121" s="63"/>
      <c r="ROX121" s="63"/>
      <c r="ROY121" s="63"/>
      <c r="ROZ121" s="63"/>
      <c r="RPA121" s="63"/>
      <c r="RPB121" s="63"/>
      <c r="RPC121" s="63"/>
      <c r="RPD121" s="63"/>
      <c r="RPE121" s="63"/>
      <c r="RPF121" s="63"/>
      <c r="RPG121" s="63"/>
      <c r="RPH121" s="63"/>
      <c r="RPI121" s="63"/>
      <c r="RPJ121" s="63"/>
      <c r="RPK121" s="63"/>
      <c r="RPL121" s="63"/>
      <c r="RPM121" s="63"/>
      <c r="RPN121" s="63"/>
      <c r="RPO121" s="63"/>
      <c r="RPP121" s="63"/>
      <c r="RPQ121" s="63"/>
      <c r="RPR121" s="63"/>
      <c r="RPS121" s="63"/>
      <c r="RPT121" s="63"/>
      <c r="RPU121" s="63"/>
      <c r="RPV121" s="63"/>
      <c r="RPW121" s="63"/>
      <c r="RPX121" s="63"/>
      <c r="RPY121" s="63"/>
      <c r="RPZ121" s="63"/>
      <c r="RQA121" s="63"/>
      <c r="RQB121" s="63"/>
      <c r="RQC121" s="63"/>
      <c r="RQD121" s="63"/>
      <c r="RQE121" s="63"/>
      <c r="RQF121" s="63"/>
      <c r="RQG121" s="63"/>
      <c r="RQH121" s="63"/>
      <c r="RQI121" s="63"/>
      <c r="RQJ121" s="63"/>
      <c r="RQK121" s="63"/>
      <c r="RQL121" s="63"/>
      <c r="RQM121" s="63"/>
      <c r="RQN121" s="63"/>
      <c r="RQO121" s="63"/>
      <c r="RQP121" s="63"/>
      <c r="RQQ121" s="63"/>
      <c r="RQR121" s="63"/>
      <c r="RQS121" s="63"/>
      <c r="RQT121" s="63"/>
      <c r="RQU121" s="63"/>
      <c r="RQV121" s="63"/>
      <c r="RQW121" s="63"/>
      <c r="RQX121" s="63"/>
      <c r="RQY121" s="63"/>
      <c r="RQZ121" s="63"/>
      <c r="RRA121" s="63"/>
      <c r="RRB121" s="63"/>
      <c r="RRC121" s="63"/>
      <c r="RRD121" s="63"/>
      <c r="RRE121" s="63"/>
      <c r="RRF121" s="63"/>
      <c r="RRG121" s="63"/>
      <c r="RRH121" s="63"/>
      <c r="RRI121" s="63"/>
      <c r="RRJ121" s="63"/>
      <c r="RRK121" s="63"/>
      <c r="RRL121" s="63"/>
      <c r="RRM121" s="63"/>
      <c r="RRN121" s="63"/>
      <c r="RRO121" s="63"/>
      <c r="RRP121" s="63"/>
      <c r="RRQ121" s="63"/>
      <c r="RRR121" s="63"/>
      <c r="RRS121" s="63"/>
      <c r="RRT121" s="63"/>
      <c r="RRU121" s="63"/>
      <c r="RRV121" s="63"/>
      <c r="RRW121" s="63"/>
      <c r="RRX121" s="63"/>
      <c r="RRY121" s="63"/>
      <c r="RRZ121" s="63"/>
      <c r="RSA121" s="63"/>
      <c r="RSB121" s="63"/>
      <c r="RSC121" s="63"/>
      <c r="RSD121" s="63"/>
      <c r="RSE121" s="63"/>
      <c r="RSF121" s="63"/>
      <c r="RSG121" s="63"/>
      <c r="RSH121" s="63"/>
      <c r="RSI121" s="63"/>
      <c r="RSJ121" s="63"/>
      <c r="RSK121" s="63"/>
      <c r="RSL121" s="63"/>
      <c r="RSM121" s="63"/>
      <c r="RSN121" s="63"/>
      <c r="RSO121" s="63"/>
      <c r="RSP121" s="63"/>
      <c r="RSQ121" s="63"/>
      <c r="RSR121" s="63"/>
      <c r="RSS121" s="63"/>
      <c r="RST121" s="63"/>
      <c r="RSU121" s="63"/>
      <c r="RSV121" s="63"/>
      <c r="RSW121" s="63"/>
      <c r="RSX121" s="63"/>
      <c r="RSY121" s="63"/>
      <c r="RSZ121" s="63"/>
      <c r="RTA121" s="63"/>
      <c r="RTB121" s="63"/>
      <c r="RTC121" s="63"/>
      <c r="RTD121" s="63"/>
      <c r="RTE121" s="63"/>
      <c r="RTF121" s="63"/>
      <c r="RTG121" s="63"/>
      <c r="RTH121" s="63"/>
      <c r="RTI121" s="63"/>
      <c r="RTJ121" s="63"/>
      <c r="RTK121" s="63"/>
      <c r="RTL121" s="63"/>
      <c r="RTM121" s="63"/>
      <c r="RTN121" s="63"/>
      <c r="RTO121" s="63"/>
      <c r="RTP121" s="63"/>
      <c r="RTQ121" s="63"/>
      <c r="RTR121" s="63"/>
      <c r="RTS121" s="63"/>
      <c r="RTT121" s="63"/>
      <c r="RTU121" s="63"/>
      <c r="RTV121" s="63"/>
      <c r="RTW121" s="63"/>
      <c r="RTX121" s="63"/>
      <c r="RTY121" s="63"/>
      <c r="RTZ121" s="63"/>
      <c r="RUA121" s="63"/>
      <c r="RUB121" s="63"/>
      <c r="RUC121" s="63"/>
      <c r="RUD121" s="63"/>
      <c r="RUE121" s="63"/>
      <c r="RUF121" s="63"/>
      <c r="RUG121" s="63"/>
      <c r="RUH121" s="63"/>
      <c r="RUI121" s="63"/>
      <c r="RUJ121" s="63"/>
      <c r="RUK121" s="63"/>
      <c r="RUL121" s="63"/>
      <c r="RUM121" s="63"/>
      <c r="RUN121" s="63"/>
      <c r="RUO121" s="63"/>
      <c r="RUP121" s="63"/>
      <c r="RUQ121" s="63"/>
      <c r="RUR121" s="63"/>
      <c r="RUS121" s="63"/>
      <c r="RUT121" s="63"/>
      <c r="RUU121" s="63"/>
      <c r="RUV121" s="63"/>
      <c r="RUW121" s="63"/>
      <c r="RUX121" s="63"/>
      <c r="RUY121" s="63"/>
      <c r="RUZ121" s="63"/>
      <c r="RVA121" s="63"/>
      <c r="RVB121" s="63"/>
      <c r="RVC121" s="63"/>
      <c r="RVD121" s="63"/>
      <c r="RVE121" s="63"/>
      <c r="RVF121" s="63"/>
      <c r="RVG121" s="63"/>
      <c r="RVH121" s="63"/>
      <c r="RVI121" s="63"/>
      <c r="RVJ121" s="63"/>
      <c r="RVK121" s="63"/>
      <c r="RVL121" s="63"/>
      <c r="RVM121" s="63"/>
      <c r="RVN121" s="63"/>
      <c r="RVO121" s="63"/>
      <c r="RVP121" s="63"/>
      <c r="RVQ121" s="63"/>
      <c r="RVR121" s="63"/>
      <c r="RVS121" s="63"/>
      <c r="RVT121" s="63"/>
      <c r="RVU121" s="63"/>
      <c r="RVV121" s="63"/>
      <c r="RVW121" s="63"/>
      <c r="RVX121" s="63"/>
      <c r="RVY121" s="63"/>
      <c r="RVZ121" s="63"/>
      <c r="RWA121" s="63"/>
      <c r="RWB121" s="63"/>
      <c r="RWC121" s="63"/>
      <c r="RWD121" s="63"/>
      <c r="RWE121" s="63"/>
      <c r="RWF121" s="63"/>
      <c r="RWG121" s="63"/>
      <c r="RWH121" s="63"/>
      <c r="RWI121" s="63"/>
      <c r="RWJ121" s="63"/>
      <c r="RWK121" s="63"/>
      <c r="RWL121" s="63"/>
      <c r="RWM121" s="63"/>
      <c r="RWN121" s="63"/>
      <c r="RWO121" s="63"/>
      <c r="RWP121" s="63"/>
      <c r="RWQ121" s="63"/>
      <c r="RWR121" s="63"/>
      <c r="RWS121" s="63"/>
      <c r="RWT121" s="63"/>
      <c r="RWU121" s="63"/>
      <c r="RWV121" s="63"/>
      <c r="RWW121" s="63"/>
      <c r="RWX121" s="63"/>
      <c r="RWY121" s="63"/>
      <c r="RWZ121" s="63"/>
      <c r="RXA121" s="63"/>
      <c r="RXB121" s="63"/>
      <c r="RXC121" s="63"/>
      <c r="RXD121" s="63"/>
      <c r="RXE121" s="63"/>
      <c r="RXF121" s="63"/>
      <c r="RXG121" s="63"/>
      <c r="RXH121" s="63"/>
      <c r="RXI121" s="63"/>
      <c r="RXJ121" s="63"/>
      <c r="RXK121" s="63"/>
      <c r="RXL121" s="63"/>
      <c r="RXM121" s="63"/>
      <c r="RXN121" s="63"/>
      <c r="RXO121" s="63"/>
      <c r="RXP121" s="63"/>
      <c r="RXQ121" s="63"/>
      <c r="RXR121" s="63"/>
      <c r="RXS121" s="63"/>
      <c r="RXT121" s="63"/>
      <c r="RXU121" s="63"/>
      <c r="RXV121" s="63"/>
      <c r="RXW121" s="63"/>
      <c r="RXX121" s="63"/>
      <c r="RXY121" s="63"/>
      <c r="RXZ121" s="63"/>
      <c r="RYA121" s="63"/>
      <c r="RYB121" s="63"/>
      <c r="RYC121" s="63"/>
      <c r="RYD121" s="63"/>
      <c r="RYE121" s="63"/>
      <c r="RYF121" s="63"/>
      <c r="RYG121" s="63"/>
      <c r="RYH121" s="63"/>
      <c r="RYI121" s="63"/>
      <c r="RYJ121" s="63"/>
      <c r="RYK121" s="63"/>
      <c r="RYL121" s="63"/>
      <c r="RYM121" s="63"/>
      <c r="RYN121" s="63"/>
      <c r="RYO121" s="63"/>
      <c r="RYP121" s="63"/>
      <c r="RYQ121" s="63"/>
      <c r="RYR121" s="63"/>
      <c r="RYS121" s="63"/>
      <c r="RYT121" s="63"/>
      <c r="RYU121" s="63"/>
      <c r="RYV121" s="63"/>
      <c r="RYW121" s="63"/>
      <c r="RYX121" s="63"/>
      <c r="RYY121" s="63"/>
      <c r="RYZ121" s="63"/>
      <c r="RZA121" s="63"/>
      <c r="RZB121" s="63"/>
      <c r="RZC121" s="63"/>
      <c r="RZD121" s="63"/>
      <c r="RZE121" s="63"/>
      <c r="RZF121" s="63"/>
      <c r="RZG121" s="63"/>
      <c r="RZH121" s="63"/>
      <c r="RZI121" s="63"/>
      <c r="RZJ121" s="63"/>
      <c r="RZK121" s="63"/>
      <c r="RZL121" s="63"/>
      <c r="RZM121" s="63"/>
      <c r="RZN121" s="63"/>
      <c r="RZO121" s="63"/>
      <c r="RZP121" s="63"/>
      <c r="RZQ121" s="63"/>
      <c r="RZR121" s="63"/>
      <c r="RZS121" s="63"/>
      <c r="RZT121" s="63"/>
      <c r="RZU121" s="63"/>
      <c r="RZV121" s="63"/>
      <c r="RZW121" s="63"/>
      <c r="RZX121" s="63"/>
      <c r="RZY121" s="63"/>
      <c r="RZZ121" s="63"/>
      <c r="SAA121" s="63"/>
      <c r="SAB121" s="63"/>
      <c r="SAC121" s="63"/>
      <c r="SAD121" s="63"/>
      <c r="SAE121" s="63"/>
      <c r="SAF121" s="63"/>
      <c r="SAG121" s="63"/>
      <c r="SAH121" s="63"/>
      <c r="SAI121" s="63"/>
      <c r="SAJ121" s="63"/>
      <c r="SAK121" s="63"/>
      <c r="SAL121" s="63"/>
      <c r="SAM121" s="63"/>
      <c r="SAN121" s="63"/>
      <c r="SAO121" s="63"/>
      <c r="SAP121" s="63"/>
      <c r="SAQ121" s="63"/>
      <c r="SAR121" s="63"/>
      <c r="SAS121" s="63"/>
      <c r="SAT121" s="63"/>
      <c r="SAU121" s="63"/>
      <c r="SAV121" s="63"/>
      <c r="SAW121" s="63"/>
      <c r="SAX121" s="63"/>
      <c r="SAY121" s="63"/>
      <c r="SAZ121" s="63"/>
      <c r="SBA121" s="63"/>
      <c r="SBB121" s="63"/>
      <c r="SBC121" s="63"/>
      <c r="SBD121" s="63"/>
      <c r="SBE121" s="63"/>
      <c r="SBF121" s="63"/>
      <c r="SBG121" s="63"/>
      <c r="SBH121" s="63"/>
      <c r="SBI121" s="63"/>
      <c r="SBJ121" s="63"/>
      <c r="SBK121" s="63"/>
      <c r="SBL121" s="63"/>
      <c r="SBM121" s="63"/>
      <c r="SBN121" s="63"/>
      <c r="SBO121" s="63"/>
      <c r="SBP121" s="63"/>
      <c r="SBQ121" s="63"/>
      <c r="SBR121" s="63"/>
      <c r="SBS121" s="63"/>
      <c r="SBT121" s="63"/>
      <c r="SBU121" s="63"/>
      <c r="SBV121" s="63"/>
      <c r="SBW121" s="63"/>
      <c r="SBX121" s="63"/>
      <c r="SBY121" s="63"/>
      <c r="SBZ121" s="63"/>
      <c r="SCA121" s="63"/>
      <c r="SCB121" s="63"/>
      <c r="SCC121" s="63"/>
      <c r="SCD121" s="63"/>
      <c r="SCE121" s="63"/>
      <c r="SCF121" s="63"/>
      <c r="SCG121" s="63"/>
      <c r="SCH121" s="63"/>
      <c r="SCI121" s="63"/>
      <c r="SCJ121" s="63"/>
      <c r="SCK121" s="63"/>
      <c r="SCL121" s="63"/>
      <c r="SCM121" s="63"/>
      <c r="SCN121" s="63"/>
      <c r="SCO121" s="63"/>
      <c r="SCP121" s="63"/>
      <c r="SCQ121" s="63"/>
      <c r="SCR121" s="63"/>
      <c r="SCS121" s="63"/>
      <c r="SCT121" s="63"/>
      <c r="SCU121" s="63"/>
      <c r="SCV121" s="63"/>
      <c r="SCW121" s="63"/>
      <c r="SCX121" s="63"/>
      <c r="SCY121" s="63"/>
      <c r="SCZ121" s="63"/>
      <c r="SDA121" s="63"/>
      <c r="SDB121" s="63"/>
      <c r="SDC121" s="63"/>
      <c r="SDD121" s="63"/>
      <c r="SDE121" s="63"/>
      <c r="SDF121" s="63"/>
      <c r="SDG121" s="63"/>
      <c r="SDH121" s="63"/>
      <c r="SDI121" s="63"/>
      <c r="SDJ121" s="63"/>
      <c r="SDK121" s="63"/>
      <c r="SDL121" s="63"/>
      <c r="SDM121" s="63"/>
      <c r="SDN121" s="63"/>
      <c r="SDO121" s="63"/>
      <c r="SDP121" s="63"/>
      <c r="SDQ121" s="63"/>
      <c r="SDR121" s="63"/>
      <c r="SDS121" s="63"/>
      <c r="SDT121" s="63"/>
      <c r="SDU121" s="63"/>
      <c r="SDV121" s="63"/>
      <c r="SDW121" s="63"/>
      <c r="SDX121" s="63"/>
      <c r="SDY121" s="63"/>
      <c r="SDZ121" s="63"/>
      <c r="SEA121" s="63"/>
      <c r="SEB121" s="63"/>
      <c r="SEC121" s="63"/>
      <c r="SED121" s="63"/>
      <c r="SEE121" s="63"/>
      <c r="SEF121" s="63"/>
      <c r="SEG121" s="63"/>
      <c r="SEH121" s="63"/>
      <c r="SEI121" s="63"/>
      <c r="SEJ121" s="63"/>
      <c r="SEK121" s="63"/>
      <c r="SEL121" s="63"/>
      <c r="SEM121" s="63"/>
      <c r="SEN121" s="63"/>
      <c r="SEO121" s="63"/>
      <c r="SEP121" s="63"/>
      <c r="SEQ121" s="63"/>
      <c r="SER121" s="63"/>
      <c r="SES121" s="63"/>
      <c r="SET121" s="63"/>
      <c r="SEU121" s="63"/>
      <c r="SEV121" s="63"/>
      <c r="SEW121" s="63"/>
      <c r="SEX121" s="63"/>
      <c r="SEY121" s="63"/>
      <c r="SEZ121" s="63"/>
      <c r="SFA121" s="63"/>
      <c r="SFB121" s="63"/>
      <c r="SFC121" s="63"/>
      <c r="SFD121" s="63"/>
      <c r="SFE121" s="63"/>
      <c r="SFF121" s="63"/>
      <c r="SFG121" s="63"/>
      <c r="SFH121" s="63"/>
      <c r="SFI121" s="63"/>
      <c r="SFJ121" s="63"/>
      <c r="SFK121" s="63"/>
      <c r="SFL121" s="63"/>
      <c r="SFM121" s="63"/>
      <c r="SFN121" s="63"/>
      <c r="SFO121" s="63"/>
      <c r="SFP121" s="63"/>
      <c r="SFQ121" s="63"/>
      <c r="SFR121" s="63"/>
      <c r="SFS121" s="63"/>
      <c r="SFT121" s="63"/>
      <c r="SFU121" s="63"/>
      <c r="SFV121" s="63"/>
      <c r="SFW121" s="63"/>
      <c r="SFX121" s="63"/>
      <c r="SFY121" s="63"/>
      <c r="SFZ121" s="63"/>
      <c r="SGA121" s="63"/>
      <c r="SGB121" s="63"/>
      <c r="SGC121" s="63"/>
      <c r="SGD121" s="63"/>
      <c r="SGE121" s="63"/>
      <c r="SGF121" s="63"/>
      <c r="SGG121" s="63"/>
      <c r="SGH121" s="63"/>
      <c r="SGI121" s="63"/>
      <c r="SGJ121" s="63"/>
      <c r="SGK121" s="63"/>
      <c r="SGL121" s="63"/>
      <c r="SGM121" s="63"/>
      <c r="SGN121" s="63"/>
      <c r="SGO121" s="63"/>
      <c r="SGP121" s="63"/>
      <c r="SGQ121" s="63"/>
      <c r="SGR121" s="63"/>
      <c r="SGS121" s="63"/>
      <c r="SGT121" s="63"/>
      <c r="SGU121" s="63"/>
      <c r="SGV121" s="63"/>
      <c r="SGW121" s="63"/>
      <c r="SGX121" s="63"/>
      <c r="SGY121" s="63"/>
      <c r="SGZ121" s="63"/>
      <c r="SHA121" s="63"/>
      <c r="SHB121" s="63"/>
      <c r="SHC121" s="63"/>
      <c r="SHD121" s="63"/>
      <c r="SHE121" s="63"/>
      <c r="SHF121" s="63"/>
      <c r="SHG121" s="63"/>
      <c r="SHH121" s="63"/>
      <c r="SHI121" s="63"/>
      <c r="SHJ121" s="63"/>
      <c r="SHK121" s="63"/>
      <c r="SHL121" s="63"/>
      <c r="SHM121" s="63"/>
      <c r="SHN121" s="63"/>
      <c r="SHO121" s="63"/>
      <c r="SHP121" s="63"/>
      <c r="SHQ121" s="63"/>
      <c r="SHR121" s="63"/>
      <c r="SHS121" s="63"/>
      <c r="SHT121" s="63"/>
      <c r="SHU121" s="63"/>
      <c r="SHV121" s="63"/>
      <c r="SHW121" s="63"/>
      <c r="SHX121" s="63"/>
      <c r="SHY121" s="63"/>
      <c r="SHZ121" s="63"/>
      <c r="SIA121" s="63"/>
      <c r="SIB121" s="63"/>
      <c r="SIC121" s="63"/>
      <c r="SID121" s="63"/>
      <c r="SIE121" s="63"/>
      <c r="SIF121" s="63"/>
      <c r="SIG121" s="63"/>
      <c r="SIH121" s="63"/>
      <c r="SII121" s="63"/>
      <c r="SIJ121" s="63"/>
      <c r="SIK121" s="63"/>
      <c r="SIL121" s="63"/>
      <c r="SIM121" s="63"/>
      <c r="SIN121" s="63"/>
      <c r="SIO121" s="63"/>
      <c r="SIP121" s="63"/>
      <c r="SIQ121" s="63"/>
      <c r="SIR121" s="63"/>
      <c r="SIS121" s="63"/>
      <c r="SIT121" s="63"/>
      <c r="SIU121" s="63"/>
      <c r="SIV121" s="63"/>
      <c r="SIW121" s="63"/>
      <c r="SIX121" s="63"/>
      <c r="SIY121" s="63"/>
      <c r="SIZ121" s="63"/>
      <c r="SJA121" s="63"/>
      <c r="SJB121" s="63"/>
      <c r="SJC121" s="63"/>
      <c r="SJD121" s="63"/>
      <c r="SJE121" s="63"/>
      <c r="SJF121" s="63"/>
      <c r="SJG121" s="63"/>
      <c r="SJH121" s="63"/>
      <c r="SJI121" s="63"/>
      <c r="SJJ121" s="63"/>
      <c r="SJK121" s="63"/>
      <c r="SJL121" s="63"/>
      <c r="SJM121" s="63"/>
      <c r="SJN121" s="63"/>
      <c r="SJO121" s="63"/>
      <c r="SJP121" s="63"/>
      <c r="SJQ121" s="63"/>
      <c r="SJR121" s="63"/>
      <c r="SJS121" s="63"/>
      <c r="SJT121" s="63"/>
      <c r="SJU121" s="63"/>
      <c r="SJV121" s="63"/>
      <c r="SJW121" s="63"/>
      <c r="SJX121" s="63"/>
      <c r="SJY121" s="63"/>
      <c r="SJZ121" s="63"/>
      <c r="SKA121" s="63"/>
      <c r="SKB121" s="63"/>
      <c r="SKC121" s="63"/>
      <c r="SKD121" s="63"/>
      <c r="SKE121" s="63"/>
      <c r="SKF121" s="63"/>
      <c r="SKG121" s="63"/>
      <c r="SKH121" s="63"/>
      <c r="SKI121" s="63"/>
      <c r="SKJ121" s="63"/>
      <c r="SKK121" s="63"/>
      <c r="SKL121" s="63"/>
      <c r="SKM121" s="63"/>
      <c r="SKN121" s="63"/>
      <c r="SKO121" s="63"/>
      <c r="SKP121" s="63"/>
      <c r="SKQ121" s="63"/>
      <c r="SKR121" s="63"/>
      <c r="SKS121" s="63"/>
      <c r="SKT121" s="63"/>
      <c r="SKU121" s="63"/>
      <c r="SKV121" s="63"/>
      <c r="SKW121" s="63"/>
      <c r="SKX121" s="63"/>
      <c r="SKY121" s="63"/>
      <c r="SKZ121" s="63"/>
      <c r="SLA121" s="63"/>
      <c r="SLB121" s="63"/>
      <c r="SLC121" s="63"/>
      <c r="SLD121" s="63"/>
      <c r="SLE121" s="63"/>
      <c r="SLF121" s="63"/>
      <c r="SLG121" s="63"/>
      <c r="SLH121" s="63"/>
      <c r="SLI121" s="63"/>
      <c r="SLJ121" s="63"/>
      <c r="SLK121" s="63"/>
      <c r="SLL121" s="63"/>
      <c r="SLM121" s="63"/>
      <c r="SLN121" s="63"/>
      <c r="SLO121" s="63"/>
      <c r="SLP121" s="63"/>
      <c r="SLQ121" s="63"/>
      <c r="SLR121" s="63"/>
      <c r="SLS121" s="63"/>
      <c r="SLT121" s="63"/>
      <c r="SLU121" s="63"/>
      <c r="SLV121" s="63"/>
      <c r="SLW121" s="63"/>
      <c r="SLX121" s="63"/>
      <c r="SLY121" s="63"/>
      <c r="SLZ121" s="63"/>
      <c r="SMA121" s="63"/>
      <c r="SMB121" s="63"/>
      <c r="SMC121" s="63"/>
      <c r="SMD121" s="63"/>
      <c r="SME121" s="63"/>
      <c r="SMF121" s="63"/>
      <c r="SMG121" s="63"/>
      <c r="SMH121" s="63"/>
      <c r="SMI121" s="63"/>
      <c r="SMJ121" s="63"/>
      <c r="SMK121" s="63"/>
      <c r="SML121" s="63"/>
      <c r="SMM121" s="63"/>
      <c r="SMN121" s="63"/>
      <c r="SMO121" s="63"/>
      <c r="SMP121" s="63"/>
      <c r="SMQ121" s="63"/>
      <c r="SMR121" s="63"/>
      <c r="SMS121" s="63"/>
      <c r="SMT121" s="63"/>
      <c r="SMU121" s="63"/>
      <c r="SMV121" s="63"/>
      <c r="SMW121" s="63"/>
      <c r="SMX121" s="63"/>
      <c r="SMY121" s="63"/>
      <c r="SMZ121" s="63"/>
      <c r="SNA121" s="63"/>
      <c r="SNB121" s="63"/>
      <c r="SNC121" s="63"/>
      <c r="SND121" s="63"/>
      <c r="SNE121" s="63"/>
      <c r="SNF121" s="63"/>
      <c r="SNG121" s="63"/>
      <c r="SNH121" s="63"/>
      <c r="SNI121" s="63"/>
      <c r="SNJ121" s="63"/>
      <c r="SNK121" s="63"/>
      <c r="SNL121" s="63"/>
      <c r="SNM121" s="63"/>
      <c r="SNN121" s="63"/>
      <c r="SNO121" s="63"/>
      <c r="SNP121" s="63"/>
      <c r="SNQ121" s="63"/>
      <c r="SNR121" s="63"/>
      <c r="SNS121" s="63"/>
      <c r="SNT121" s="63"/>
      <c r="SNU121" s="63"/>
      <c r="SNV121" s="63"/>
      <c r="SNW121" s="63"/>
      <c r="SNX121" s="63"/>
      <c r="SNY121" s="63"/>
      <c r="SNZ121" s="63"/>
      <c r="SOA121" s="63"/>
      <c r="SOB121" s="63"/>
      <c r="SOC121" s="63"/>
      <c r="SOD121" s="63"/>
      <c r="SOE121" s="63"/>
      <c r="SOF121" s="63"/>
      <c r="SOG121" s="63"/>
      <c r="SOH121" s="63"/>
      <c r="SOI121" s="63"/>
      <c r="SOJ121" s="63"/>
      <c r="SOK121" s="63"/>
      <c r="SOL121" s="63"/>
      <c r="SOM121" s="63"/>
      <c r="SON121" s="63"/>
      <c r="SOO121" s="63"/>
      <c r="SOP121" s="63"/>
      <c r="SOQ121" s="63"/>
      <c r="SOR121" s="63"/>
      <c r="SOS121" s="63"/>
      <c r="SOT121" s="63"/>
      <c r="SOU121" s="63"/>
      <c r="SOV121" s="63"/>
      <c r="SOW121" s="63"/>
      <c r="SOX121" s="63"/>
      <c r="SOY121" s="63"/>
      <c r="SOZ121" s="63"/>
      <c r="SPA121" s="63"/>
      <c r="SPB121" s="63"/>
      <c r="SPC121" s="63"/>
      <c r="SPD121" s="63"/>
      <c r="SPE121" s="63"/>
      <c r="SPF121" s="63"/>
      <c r="SPG121" s="63"/>
      <c r="SPH121" s="63"/>
      <c r="SPI121" s="63"/>
      <c r="SPJ121" s="63"/>
      <c r="SPK121" s="63"/>
      <c r="SPL121" s="63"/>
      <c r="SPM121" s="63"/>
      <c r="SPN121" s="63"/>
      <c r="SPO121" s="63"/>
      <c r="SPP121" s="63"/>
      <c r="SPQ121" s="63"/>
      <c r="SPR121" s="63"/>
      <c r="SPS121" s="63"/>
      <c r="SPT121" s="63"/>
      <c r="SPU121" s="63"/>
      <c r="SPV121" s="63"/>
      <c r="SPW121" s="63"/>
      <c r="SPX121" s="63"/>
      <c r="SPY121" s="63"/>
      <c r="SPZ121" s="63"/>
      <c r="SQA121" s="63"/>
      <c r="SQB121" s="63"/>
      <c r="SQC121" s="63"/>
      <c r="SQD121" s="63"/>
      <c r="SQE121" s="63"/>
      <c r="SQF121" s="63"/>
      <c r="SQG121" s="63"/>
      <c r="SQH121" s="63"/>
      <c r="SQI121" s="63"/>
      <c r="SQJ121" s="63"/>
      <c r="SQK121" s="63"/>
      <c r="SQL121" s="63"/>
      <c r="SQM121" s="63"/>
      <c r="SQN121" s="63"/>
      <c r="SQO121" s="63"/>
      <c r="SQP121" s="63"/>
      <c r="SQQ121" s="63"/>
      <c r="SQR121" s="63"/>
      <c r="SQS121" s="63"/>
      <c r="SQT121" s="63"/>
      <c r="SQU121" s="63"/>
      <c r="SQV121" s="63"/>
      <c r="SQW121" s="63"/>
      <c r="SQX121" s="63"/>
      <c r="SQY121" s="63"/>
      <c r="SQZ121" s="63"/>
      <c r="SRA121" s="63"/>
      <c r="SRB121" s="63"/>
      <c r="SRC121" s="63"/>
      <c r="SRD121" s="63"/>
      <c r="SRE121" s="63"/>
      <c r="SRF121" s="63"/>
      <c r="SRG121" s="63"/>
      <c r="SRH121" s="63"/>
      <c r="SRI121" s="63"/>
      <c r="SRJ121" s="63"/>
      <c r="SRK121" s="63"/>
      <c r="SRL121" s="63"/>
      <c r="SRM121" s="63"/>
      <c r="SRN121" s="63"/>
      <c r="SRO121" s="63"/>
      <c r="SRP121" s="63"/>
      <c r="SRQ121" s="63"/>
      <c r="SRR121" s="63"/>
      <c r="SRS121" s="63"/>
      <c r="SRT121" s="63"/>
      <c r="SRU121" s="63"/>
      <c r="SRV121" s="63"/>
      <c r="SRW121" s="63"/>
      <c r="SRX121" s="63"/>
      <c r="SRY121" s="63"/>
      <c r="SRZ121" s="63"/>
      <c r="SSA121" s="63"/>
      <c r="SSB121" s="63"/>
      <c r="SSC121" s="63"/>
      <c r="SSD121" s="63"/>
      <c r="SSE121" s="63"/>
      <c r="SSF121" s="63"/>
      <c r="SSG121" s="63"/>
      <c r="SSH121" s="63"/>
      <c r="SSI121" s="63"/>
      <c r="SSJ121" s="63"/>
      <c r="SSK121" s="63"/>
      <c r="SSL121" s="63"/>
      <c r="SSM121" s="63"/>
      <c r="SSN121" s="63"/>
      <c r="SSO121" s="63"/>
      <c r="SSP121" s="63"/>
      <c r="SSQ121" s="63"/>
      <c r="SSR121" s="63"/>
      <c r="SSS121" s="63"/>
      <c r="SST121" s="63"/>
      <c r="SSU121" s="63"/>
      <c r="SSV121" s="63"/>
      <c r="SSW121" s="63"/>
      <c r="SSX121" s="63"/>
      <c r="SSY121" s="63"/>
      <c r="SSZ121" s="63"/>
      <c r="STA121" s="63"/>
      <c r="STB121" s="63"/>
      <c r="STC121" s="63"/>
      <c r="STD121" s="63"/>
      <c r="STE121" s="63"/>
      <c r="STF121" s="63"/>
      <c r="STG121" s="63"/>
      <c r="STH121" s="63"/>
      <c r="STI121" s="63"/>
      <c r="STJ121" s="63"/>
      <c r="STK121" s="63"/>
      <c r="STL121" s="63"/>
      <c r="STM121" s="63"/>
      <c r="STN121" s="63"/>
      <c r="STO121" s="63"/>
      <c r="STP121" s="63"/>
      <c r="STQ121" s="63"/>
      <c r="STR121" s="63"/>
      <c r="STS121" s="63"/>
      <c r="STT121" s="63"/>
      <c r="STU121" s="63"/>
      <c r="STV121" s="63"/>
      <c r="STW121" s="63"/>
      <c r="STX121" s="63"/>
      <c r="STY121" s="63"/>
      <c r="STZ121" s="63"/>
      <c r="SUA121" s="63"/>
      <c r="SUB121" s="63"/>
      <c r="SUC121" s="63"/>
      <c r="SUD121" s="63"/>
      <c r="SUE121" s="63"/>
      <c r="SUF121" s="63"/>
      <c r="SUG121" s="63"/>
      <c r="SUH121" s="63"/>
      <c r="SUI121" s="63"/>
      <c r="SUJ121" s="63"/>
      <c r="SUK121" s="63"/>
      <c r="SUL121" s="63"/>
      <c r="SUM121" s="63"/>
      <c r="SUN121" s="63"/>
      <c r="SUO121" s="63"/>
      <c r="SUP121" s="63"/>
      <c r="SUQ121" s="63"/>
      <c r="SUR121" s="63"/>
      <c r="SUS121" s="63"/>
      <c r="SUT121" s="63"/>
      <c r="SUU121" s="63"/>
      <c r="SUV121" s="63"/>
      <c r="SUW121" s="63"/>
      <c r="SUX121" s="63"/>
      <c r="SUY121" s="63"/>
      <c r="SUZ121" s="63"/>
      <c r="SVA121" s="63"/>
      <c r="SVB121" s="63"/>
      <c r="SVC121" s="63"/>
      <c r="SVD121" s="63"/>
      <c r="SVE121" s="63"/>
      <c r="SVF121" s="63"/>
      <c r="SVG121" s="63"/>
      <c r="SVH121" s="63"/>
      <c r="SVI121" s="63"/>
      <c r="SVJ121" s="63"/>
      <c r="SVK121" s="63"/>
      <c r="SVL121" s="63"/>
      <c r="SVM121" s="63"/>
      <c r="SVN121" s="63"/>
      <c r="SVO121" s="63"/>
      <c r="SVP121" s="63"/>
      <c r="SVQ121" s="63"/>
      <c r="SVR121" s="63"/>
      <c r="SVS121" s="63"/>
      <c r="SVT121" s="63"/>
      <c r="SVU121" s="63"/>
      <c r="SVV121" s="63"/>
      <c r="SVW121" s="63"/>
      <c r="SVX121" s="63"/>
      <c r="SVY121" s="63"/>
      <c r="SVZ121" s="63"/>
      <c r="SWA121" s="63"/>
      <c r="SWB121" s="63"/>
      <c r="SWC121" s="63"/>
      <c r="SWD121" s="63"/>
      <c r="SWE121" s="63"/>
      <c r="SWF121" s="63"/>
      <c r="SWG121" s="63"/>
      <c r="SWH121" s="63"/>
      <c r="SWI121" s="63"/>
      <c r="SWJ121" s="63"/>
      <c r="SWK121" s="63"/>
      <c r="SWL121" s="63"/>
      <c r="SWM121" s="63"/>
      <c r="SWN121" s="63"/>
      <c r="SWO121" s="63"/>
      <c r="SWP121" s="63"/>
      <c r="SWQ121" s="63"/>
      <c r="SWR121" s="63"/>
      <c r="SWS121" s="63"/>
      <c r="SWT121" s="63"/>
      <c r="SWU121" s="63"/>
      <c r="SWV121" s="63"/>
      <c r="SWW121" s="63"/>
      <c r="SWX121" s="63"/>
      <c r="SWY121" s="63"/>
      <c r="SWZ121" s="63"/>
      <c r="SXA121" s="63"/>
      <c r="SXB121" s="63"/>
      <c r="SXC121" s="63"/>
      <c r="SXD121" s="63"/>
      <c r="SXE121" s="63"/>
      <c r="SXF121" s="63"/>
      <c r="SXG121" s="63"/>
      <c r="SXH121" s="63"/>
      <c r="SXI121" s="63"/>
      <c r="SXJ121" s="63"/>
      <c r="SXK121" s="63"/>
      <c r="SXL121" s="63"/>
      <c r="SXM121" s="63"/>
      <c r="SXN121" s="63"/>
      <c r="SXO121" s="63"/>
      <c r="SXP121" s="63"/>
      <c r="SXQ121" s="63"/>
      <c r="SXR121" s="63"/>
      <c r="SXS121" s="63"/>
      <c r="SXT121" s="63"/>
      <c r="SXU121" s="63"/>
      <c r="SXV121" s="63"/>
      <c r="SXW121" s="63"/>
      <c r="SXX121" s="63"/>
      <c r="SXY121" s="63"/>
      <c r="SXZ121" s="63"/>
      <c r="SYA121" s="63"/>
      <c r="SYB121" s="63"/>
      <c r="SYC121" s="63"/>
      <c r="SYD121" s="63"/>
      <c r="SYE121" s="63"/>
      <c r="SYF121" s="63"/>
      <c r="SYG121" s="63"/>
      <c r="SYH121" s="63"/>
      <c r="SYI121" s="63"/>
      <c r="SYJ121" s="63"/>
      <c r="SYK121" s="63"/>
      <c r="SYL121" s="63"/>
      <c r="SYM121" s="63"/>
      <c r="SYN121" s="63"/>
      <c r="SYO121" s="63"/>
      <c r="SYP121" s="63"/>
      <c r="SYQ121" s="63"/>
      <c r="SYR121" s="63"/>
      <c r="SYS121" s="63"/>
      <c r="SYT121" s="63"/>
      <c r="SYU121" s="63"/>
      <c r="SYV121" s="63"/>
      <c r="SYW121" s="63"/>
      <c r="SYX121" s="63"/>
      <c r="SYY121" s="63"/>
      <c r="SYZ121" s="63"/>
      <c r="SZA121" s="63"/>
      <c r="SZB121" s="63"/>
      <c r="SZC121" s="63"/>
      <c r="SZD121" s="63"/>
      <c r="SZE121" s="63"/>
      <c r="SZF121" s="63"/>
      <c r="SZG121" s="63"/>
      <c r="SZH121" s="63"/>
      <c r="SZI121" s="63"/>
      <c r="SZJ121" s="63"/>
      <c r="SZK121" s="63"/>
      <c r="SZL121" s="63"/>
      <c r="SZM121" s="63"/>
      <c r="SZN121" s="63"/>
      <c r="SZO121" s="63"/>
      <c r="SZP121" s="63"/>
      <c r="SZQ121" s="63"/>
      <c r="SZR121" s="63"/>
      <c r="SZS121" s="63"/>
      <c r="SZT121" s="63"/>
      <c r="SZU121" s="63"/>
      <c r="SZV121" s="63"/>
      <c r="SZW121" s="63"/>
      <c r="SZX121" s="63"/>
      <c r="SZY121" s="63"/>
      <c r="SZZ121" s="63"/>
      <c r="TAA121" s="63"/>
      <c r="TAB121" s="63"/>
      <c r="TAC121" s="63"/>
      <c r="TAD121" s="63"/>
      <c r="TAE121" s="63"/>
      <c r="TAF121" s="63"/>
      <c r="TAG121" s="63"/>
      <c r="TAH121" s="63"/>
      <c r="TAI121" s="63"/>
      <c r="TAJ121" s="63"/>
      <c r="TAK121" s="63"/>
      <c r="TAL121" s="63"/>
      <c r="TAM121" s="63"/>
      <c r="TAN121" s="63"/>
      <c r="TAO121" s="63"/>
      <c r="TAP121" s="63"/>
      <c r="TAQ121" s="63"/>
      <c r="TAR121" s="63"/>
      <c r="TAS121" s="63"/>
      <c r="TAT121" s="63"/>
      <c r="TAU121" s="63"/>
      <c r="TAV121" s="63"/>
      <c r="TAW121" s="63"/>
      <c r="TAX121" s="63"/>
      <c r="TAY121" s="63"/>
      <c r="TAZ121" s="63"/>
      <c r="TBA121" s="63"/>
      <c r="TBB121" s="63"/>
      <c r="TBC121" s="63"/>
      <c r="TBD121" s="63"/>
      <c r="TBE121" s="63"/>
      <c r="TBF121" s="63"/>
      <c r="TBG121" s="63"/>
      <c r="TBH121" s="63"/>
      <c r="TBI121" s="63"/>
      <c r="TBJ121" s="63"/>
      <c r="TBK121" s="63"/>
      <c r="TBL121" s="63"/>
      <c r="TBM121" s="63"/>
      <c r="TBN121" s="63"/>
      <c r="TBO121" s="63"/>
      <c r="TBP121" s="63"/>
      <c r="TBQ121" s="63"/>
      <c r="TBR121" s="63"/>
      <c r="TBS121" s="63"/>
      <c r="TBT121" s="63"/>
      <c r="TBU121" s="63"/>
      <c r="TBV121" s="63"/>
      <c r="TBW121" s="63"/>
      <c r="TBX121" s="63"/>
      <c r="TBY121" s="63"/>
      <c r="TBZ121" s="63"/>
      <c r="TCA121" s="63"/>
      <c r="TCB121" s="63"/>
      <c r="TCC121" s="63"/>
      <c r="TCD121" s="63"/>
      <c r="TCE121" s="63"/>
      <c r="TCF121" s="63"/>
      <c r="TCG121" s="63"/>
      <c r="TCH121" s="63"/>
      <c r="TCI121" s="63"/>
      <c r="TCJ121" s="63"/>
      <c r="TCK121" s="63"/>
      <c r="TCL121" s="63"/>
      <c r="TCM121" s="63"/>
      <c r="TCN121" s="63"/>
      <c r="TCO121" s="63"/>
      <c r="TCP121" s="63"/>
      <c r="TCQ121" s="63"/>
      <c r="TCR121" s="63"/>
      <c r="TCS121" s="63"/>
      <c r="TCT121" s="63"/>
      <c r="TCU121" s="63"/>
      <c r="TCV121" s="63"/>
      <c r="TCW121" s="63"/>
      <c r="TCX121" s="63"/>
      <c r="TCY121" s="63"/>
      <c r="TCZ121" s="63"/>
      <c r="TDA121" s="63"/>
      <c r="TDB121" s="63"/>
      <c r="TDC121" s="63"/>
      <c r="TDD121" s="63"/>
      <c r="TDE121" s="63"/>
      <c r="TDF121" s="63"/>
      <c r="TDG121" s="63"/>
      <c r="TDH121" s="63"/>
      <c r="TDI121" s="63"/>
      <c r="TDJ121" s="63"/>
      <c r="TDK121" s="63"/>
      <c r="TDL121" s="63"/>
      <c r="TDM121" s="63"/>
      <c r="TDN121" s="63"/>
      <c r="TDO121" s="63"/>
      <c r="TDP121" s="63"/>
      <c r="TDQ121" s="63"/>
      <c r="TDR121" s="63"/>
      <c r="TDS121" s="63"/>
      <c r="TDT121" s="63"/>
      <c r="TDU121" s="63"/>
      <c r="TDV121" s="63"/>
      <c r="TDW121" s="63"/>
      <c r="TDX121" s="63"/>
      <c r="TDY121" s="63"/>
      <c r="TDZ121" s="63"/>
      <c r="TEA121" s="63"/>
      <c r="TEB121" s="63"/>
      <c r="TEC121" s="63"/>
      <c r="TED121" s="63"/>
      <c r="TEE121" s="63"/>
      <c r="TEF121" s="63"/>
      <c r="TEG121" s="63"/>
      <c r="TEH121" s="63"/>
      <c r="TEI121" s="63"/>
      <c r="TEJ121" s="63"/>
      <c r="TEK121" s="63"/>
      <c r="TEL121" s="63"/>
      <c r="TEM121" s="63"/>
      <c r="TEN121" s="63"/>
      <c r="TEO121" s="63"/>
      <c r="TEP121" s="63"/>
      <c r="TEQ121" s="63"/>
      <c r="TER121" s="63"/>
      <c r="TES121" s="63"/>
      <c r="TET121" s="63"/>
      <c r="TEU121" s="63"/>
      <c r="TEV121" s="63"/>
      <c r="TEW121" s="63"/>
      <c r="TEX121" s="63"/>
      <c r="TEY121" s="63"/>
      <c r="TEZ121" s="63"/>
      <c r="TFA121" s="63"/>
      <c r="TFB121" s="63"/>
      <c r="TFC121" s="63"/>
      <c r="TFD121" s="63"/>
      <c r="TFE121" s="63"/>
      <c r="TFF121" s="63"/>
      <c r="TFG121" s="63"/>
      <c r="TFH121" s="63"/>
      <c r="TFI121" s="63"/>
      <c r="TFJ121" s="63"/>
      <c r="TFK121" s="63"/>
      <c r="TFL121" s="63"/>
      <c r="TFM121" s="63"/>
      <c r="TFN121" s="63"/>
      <c r="TFO121" s="63"/>
      <c r="TFP121" s="63"/>
      <c r="TFQ121" s="63"/>
      <c r="TFR121" s="63"/>
      <c r="TFS121" s="63"/>
      <c r="TFT121" s="63"/>
      <c r="TFU121" s="63"/>
      <c r="TFV121" s="63"/>
      <c r="TFW121" s="63"/>
      <c r="TFX121" s="63"/>
      <c r="TFY121" s="63"/>
      <c r="TFZ121" s="63"/>
      <c r="TGA121" s="63"/>
      <c r="TGB121" s="63"/>
      <c r="TGC121" s="63"/>
      <c r="TGD121" s="63"/>
      <c r="TGE121" s="63"/>
      <c r="TGF121" s="63"/>
      <c r="TGG121" s="63"/>
      <c r="TGH121" s="63"/>
      <c r="TGI121" s="63"/>
      <c r="TGJ121" s="63"/>
      <c r="TGK121" s="63"/>
      <c r="TGL121" s="63"/>
      <c r="TGM121" s="63"/>
      <c r="TGN121" s="63"/>
      <c r="TGO121" s="63"/>
      <c r="TGP121" s="63"/>
      <c r="TGQ121" s="63"/>
      <c r="TGR121" s="63"/>
      <c r="TGS121" s="63"/>
      <c r="TGT121" s="63"/>
      <c r="TGU121" s="63"/>
      <c r="TGV121" s="63"/>
      <c r="TGW121" s="63"/>
      <c r="TGX121" s="63"/>
      <c r="TGY121" s="63"/>
      <c r="TGZ121" s="63"/>
      <c r="THA121" s="63"/>
      <c r="THB121" s="63"/>
      <c r="THC121" s="63"/>
      <c r="THD121" s="63"/>
      <c r="THE121" s="63"/>
      <c r="THF121" s="63"/>
      <c r="THG121" s="63"/>
      <c r="THH121" s="63"/>
      <c r="THI121" s="63"/>
      <c r="THJ121" s="63"/>
      <c r="THK121" s="63"/>
      <c r="THL121" s="63"/>
      <c r="THM121" s="63"/>
      <c r="THN121" s="63"/>
      <c r="THO121" s="63"/>
      <c r="THP121" s="63"/>
      <c r="THQ121" s="63"/>
      <c r="THR121" s="63"/>
      <c r="THS121" s="63"/>
      <c r="THT121" s="63"/>
      <c r="THU121" s="63"/>
      <c r="THV121" s="63"/>
      <c r="THW121" s="63"/>
      <c r="THX121" s="63"/>
      <c r="THY121" s="63"/>
      <c r="THZ121" s="63"/>
      <c r="TIA121" s="63"/>
      <c r="TIB121" s="63"/>
      <c r="TIC121" s="63"/>
      <c r="TID121" s="63"/>
      <c r="TIE121" s="63"/>
      <c r="TIF121" s="63"/>
      <c r="TIG121" s="63"/>
      <c r="TIH121" s="63"/>
      <c r="TII121" s="63"/>
      <c r="TIJ121" s="63"/>
      <c r="TIK121" s="63"/>
      <c r="TIL121" s="63"/>
      <c r="TIM121" s="63"/>
      <c r="TIN121" s="63"/>
      <c r="TIO121" s="63"/>
      <c r="TIP121" s="63"/>
      <c r="TIQ121" s="63"/>
      <c r="TIR121" s="63"/>
      <c r="TIS121" s="63"/>
      <c r="TIT121" s="63"/>
      <c r="TIU121" s="63"/>
      <c r="TIV121" s="63"/>
      <c r="TIW121" s="63"/>
      <c r="TIX121" s="63"/>
      <c r="TIY121" s="63"/>
      <c r="TIZ121" s="63"/>
      <c r="TJA121" s="63"/>
      <c r="TJB121" s="63"/>
      <c r="TJC121" s="63"/>
      <c r="TJD121" s="63"/>
      <c r="TJE121" s="63"/>
      <c r="TJF121" s="63"/>
      <c r="TJG121" s="63"/>
      <c r="TJH121" s="63"/>
      <c r="TJI121" s="63"/>
      <c r="TJJ121" s="63"/>
      <c r="TJK121" s="63"/>
      <c r="TJL121" s="63"/>
      <c r="TJM121" s="63"/>
      <c r="TJN121" s="63"/>
      <c r="TJO121" s="63"/>
      <c r="TJP121" s="63"/>
      <c r="TJQ121" s="63"/>
      <c r="TJR121" s="63"/>
      <c r="TJS121" s="63"/>
      <c r="TJT121" s="63"/>
      <c r="TJU121" s="63"/>
      <c r="TJV121" s="63"/>
      <c r="TJW121" s="63"/>
      <c r="TJX121" s="63"/>
      <c r="TJY121" s="63"/>
      <c r="TJZ121" s="63"/>
      <c r="TKA121" s="63"/>
      <c r="TKB121" s="63"/>
      <c r="TKC121" s="63"/>
      <c r="TKD121" s="63"/>
      <c r="TKE121" s="63"/>
      <c r="TKF121" s="63"/>
      <c r="TKG121" s="63"/>
      <c r="TKH121" s="63"/>
      <c r="TKI121" s="63"/>
      <c r="TKJ121" s="63"/>
      <c r="TKK121" s="63"/>
      <c r="TKL121" s="63"/>
      <c r="TKM121" s="63"/>
      <c r="TKN121" s="63"/>
      <c r="TKO121" s="63"/>
      <c r="TKP121" s="63"/>
      <c r="TKQ121" s="63"/>
      <c r="TKR121" s="63"/>
      <c r="TKS121" s="63"/>
      <c r="TKT121" s="63"/>
      <c r="TKU121" s="63"/>
      <c r="TKV121" s="63"/>
      <c r="TKW121" s="63"/>
      <c r="TKX121" s="63"/>
      <c r="TKY121" s="63"/>
      <c r="TKZ121" s="63"/>
      <c r="TLA121" s="63"/>
      <c r="TLB121" s="63"/>
      <c r="TLC121" s="63"/>
      <c r="TLD121" s="63"/>
      <c r="TLE121" s="63"/>
      <c r="TLF121" s="63"/>
      <c r="TLG121" s="63"/>
      <c r="TLH121" s="63"/>
      <c r="TLI121" s="63"/>
      <c r="TLJ121" s="63"/>
      <c r="TLK121" s="63"/>
      <c r="TLL121" s="63"/>
      <c r="TLM121" s="63"/>
      <c r="TLN121" s="63"/>
      <c r="TLO121" s="63"/>
      <c r="TLP121" s="63"/>
      <c r="TLQ121" s="63"/>
      <c r="TLR121" s="63"/>
      <c r="TLS121" s="63"/>
      <c r="TLT121" s="63"/>
      <c r="TLU121" s="63"/>
      <c r="TLV121" s="63"/>
      <c r="TLW121" s="63"/>
      <c r="TLX121" s="63"/>
      <c r="TLY121" s="63"/>
      <c r="TLZ121" s="63"/>
      <c r="TMA121" s="63"/>
      <c r="TMB121" s="63"/>
      <c r="TMC121" s="63"/>
      <c r="TMD121" s="63"/>
      <c r="TME121" s="63"/>
      <c r="TMF121" s="63"/>
      <c r="TMG121" s="63"/>
      <c r="TMH121" s="63"/>
      <c r="TMI121" s="63"/>
      <c r="TMJ121" s="63"/>
      <c r="TMK121" s="63"/>
      <c r="TML121" s="63"/>
      <c r="TMM121" s="63"/>
      <c r="TMN121" s="63"/>
      <c r="TMO121" s="63"/>
      <c r="TMP121" s="63"/>
      <c r="TMQ121" s="63"/>
      <c r="TMR121" s="63"/>
      <c r="TMS121" s="63"/>
      <c r="TMT121" s="63"/>
      <c r="TMU121" s="63"/>
      <c r="TMV121" s="63"/>
      <c r="TMW121" s="63"/>
      <c r="TMX121" s="63"/>
      <c r="TMY121" s="63"/>
      <c r="TMZ121" s="63"/>
      <c r="TNA121" s="63"/>
      <c r="TNB121" s="63"/>
      <c r="TNC121" s="63"/>
      <c r="TND121" s="63"/>
      <c r="TNE121" s="63"/>
      <c r="TNF121" s="63"/>
      <c r="TNG121" s="63"/>
      <c r="TNH121" s="63"/>
      <c r="TNI121" s="63"/>
      <c r="TNJ121" s="63"/>
      <c r="TNK121" s="63"/>
      <c r="TNL121" s="63"/>
      <c r="TNM121" s="63"/>
      <c r="TNN121" s="63"/>
      <c r="TNO121" s="63"/>
      <c r="TNP121" s="63"/>
      <c r="TNQ121" s="63"/>
      <c r="TNR121" s="63"/>
      <c r="TNS121" s="63"/>
      <c r="TNT121" s="63"/>
      <c r="TNU121" s="63"/>
      <c r="TNV121" s="63"/>
      <c r="TNW121" s="63"/>
      <c r="TNX121" s="63"/>
      <c r="TNY121" s="63"/>
      <c r="TNZ121" s="63"/>
      <c r="TOA121" s="63"/>
      <c r="TOB121" s="63"/>
      <c r="TOC121" s="63"/>
      <c r="TOD121" s="63"/>
      <c r="TOE121" s="63"/>
      <c r="TOF121" s="63"/>
      <c r="TOG121" s="63"/>
      <c r="TOH121" s="63"/>
      <c r="TOI121" s="63"/>
      <c r="TOJ121" s="63"/>
      <c r="TOK121" s="63"/>
      <c r="TOL121" s="63"/>
      <c r="TOM121" s="63"/>
      <c r="TON121" s="63"/>
      <c r="TOO121" s="63"/>
      <c r="TOP121" s="63"/>
      <c r="TOQ121" s="63"/>
      <c r="TOR121" s="63"/>
      <c r="TOS121" s="63"/>
      <c r="TOT121" s="63"/>
      <c r="TOU121" s="63"/>
      <c r="TOV121" s="63"/>
      <c r="TOW121" s="63"/>
      <c r="TOX121" s="63"/>
      <c r="TOY121" s="63"/>
      <c r="TOZ121" s="63"/>
      <c r="TPA121" s="63"/>
      <c r="TPB121" s="63"/>
      <c r="TPC121" s="63"/>
      <c r="TPD121" s="63"/>
      <c r="TPE121" s="63"/>
      <c r="TPF121" s="63"/>
      <c r="TPG121" s="63"/>
      <c r="TPH121" s="63"/>
      <c r="TPI121" s="63"/>
      <c r="TPJ121" s="63"/>
      <c r="TPK121" s="63"/>
      <c r="TPL121" s="63"/>
      <c r="TPM121" s="63"/>
      <c r="TPN121" s="63"/>
      <c r="TPO121" s="63"/>
      <c r="TPP121" s="63"/>
      <c r="TPQ121" s="63"/>
      <c r="TPR121" s="63"/>
      <c r="TPS121" s="63"/>
      <c r="TPT121" s="63"/>
      <c r="TPU121" s="63"/>
      <c r="TPV121" s="63"/>
      <c r="TPW121" s="63"/>
      <c r="TPX121" s="63"/>
      <c r="TPY121" s="63"/>
      <c r="TPZ121" s="63"/>
      <c r="TQA121" s="63"/>
      <c r="TQB121" s="63"/>
      <c r="TQC121" s="63"/>
      <c r="TQD121" s="63"/>
      <c r="TQE121" s="63"/>
      <c r="TQF121" s="63"/>
      <c r="TQG121" s="63"/>
      <c r="TQH121" s="63"/>
      <c r="TQI121" s="63"/>
      <c r="TQJ121" s="63"/>
      <c r="TQK121" s="63"/>
      <c r="TQL121" s="63"/>
      <c r="TQM121" s="63"/>
      <c r="TQN121" s="63"/>
      <c r="TQO121" s="63"/>
      <c r="TQP121" s="63"/>
      <c r="TQQ121" s="63"/>
      <c r="TQR121" s="63"/>
      <c r="TQS121" s="63"/>
      <c r="TQT121" s="63"/>
      <c r="TQU121" s="63"/>
      <c r="TQV121" s="63"/>
      <c r="TQW121" s="63"/>
      <c r="TQX121" s="63"/>
      <c r="TQY121" s="63"/>
      <c r="TQZ121" s="63"/>
      <c r="TRA121" s="63"/>
      <c r="TRB121" s="63"/>
      <c r="TRC121" s="63"/>
      <c r="TRD121" s="63"/>
      <c r="TRE121" s="63"/>
      <c r="TRF121" s="63"/>
      <c r="TRG121" s="63"/>
      <c r="TRH121" s="63"/>
      <c r="TRI121" s="63"/>
      <c r="TRJ121" s="63"/>
      <c r="TRK121" s="63"/>
      <c r="TRL121" s="63"/>
      <c r="TRM121" s="63"/>
      <c r="TRN121" s="63"/>
      <c r="TRO121" s="63"/>
      <c r="TRP121" s="63"/>
      <c r="TRQ121" s="63"/>
      <c r="TRR121" s="63"/>
      <c r="TRS121" s="63"/>
      <c r="TRT121" s="63"/>
      <c r="TRU121" s="63"/>
      <c r="TRV121" s="63"/>
      <c r="TRW121" s="63"/>
      <c r="TRX121" s="63"/>
      <c r="TRY121" s="63"/>
      <c r="TRZ121" s="63"/>
      <c r="TSA121" s="63"/>
      <c r="TSB121" s="63"/>
      <c r="TSC121" s="63"/>
      <c r="TSD121" s="63"/>
      <c r="TSE121" s="63"/>
      <c r="TSF121" s="63"/>
      <c r="TSG121" s="63"/>
      <c r="TSH121" s="63"/>
      <c r="TSI121" s="63"/>
      <c r="TSJ121" s="63"/>
      <c r="TSK121" s="63"/>
      <c r="TSL121" s="63"/>
      <c r="TSM121" s="63"/>
      <c r="TSN121" s="63"/>
      <c r="TSO121" s="63"/>
      <c r="TSP121" s="63"/>
      <c r="TSQ121" s="63"/>
      <c r="TSR121" s="63"/>
      <c r="TSS121" s="63"/>
      <c r="TST121" s="63"/>
      <c r="TSU121" s="63"/>
      <c r="TSV121" s="63"/>
      <c r="TSW121" s="63"/>
      <c r="TSX121" s="63"/>
      <c r="TSY121" s="63"/>
      <c r="TSZ121" s="63"/>
      <c r="TTA121" s="63"/>
      <c r="TTB121" s="63"/>
      <c r="TTC121" s="63"/>
      <c r="TTD121" s="63"/>
      <c r="TTE121" s="63"/>
      <c r="TTF121" s="63"/>
      <c r="TTG121" s="63"/>
      <c r="TTH121" s="63"/>
      <c r="TTI121" s="63"/>
      <c r="TTJ121" s="63"/>
      <c r="TTK121" s="63"/>
      <c r="TTL121" s="63"/>
      <c r="TTM121" s="63"/>
      <c r="TTN121" s="63"/>
      <c r="TTO121" s="63"/>
      <c r="TTP121" s="63"/>
      <c r="TTQ121" s="63"/>
      <c r="TTR121" s="63"/>
      <c r="TTS121" s="63"/>
      <c r="TTT121" s="63"/>
      <c r="TTU121" s="63"/>
      <c r="TTV121" s="63"/>
      <c r="TTW121" s="63"/>
      <c r="TTX121" s="63"/>
      <c r="TTY121" s="63"/>
      <c r="TTZ121" s="63"/>
      <c r="TUA121" s="63"/>
      <c r="TUB121" s="63"/>
      <c r="TUC121" s="63"/>
      <c r="TUD121" s="63"/>
      <c r="TUE121" s="63"/>
      <c r="TUF121" s="63"/>
      <c r="TUG121" s="63"/>
      <c r="TUH121" s="63"/>
      <c r="TUI121" s="63"/>
      <c r="TUJ121" s="63"/>
      <c r="TUK121" s="63"/>
      <c r="TUL121" s="63"/>
      <c r="TUM121" s="63"/>
      <c r="TUN121" s="63"/>
      <c r="TUO121" s="63"/>
      <c r="TUP121" s="63"/>
      <c r="TUQ121" s="63"/>
      <c r="TUR121" s="63"/>
      <c r="TUS121" s="63"/>
      <c r="TUT121" s="63"/>
      <c r="TUU121" s="63"/>
      <c r="TUV121" s="63"/>
      <c r="TUW121" s="63"/>
      <c r="TUX121" s="63"/>
      <c r="TUY121" s="63"/>
      <c r="TUZ121" s="63"/>
      <c r="TVA121" s="63"/>
      <c r="TVB121" s="63"/>
      <c r="TVC121" s="63"/>
      <c r="TVD121" s="63"/>
      <c r="TVE121" s="63"/>
      <c r="TVF121" s="63"/>
      <c r="TVG121" s="63"/>
      <c r="TVH121" s="63"/>
      <c r="TVI121" s="63"/>
      <c r="TVJ121" s="63"/>
      <c r="TVK121" s="63"/>
      <c r="TVL121" s="63"/>
      <c r="TVM121" s="63"/>
      <c r="TVN121" s="63"/>
      <c r="TVO121" s="63"/>
      <c r="TVP121" s="63"/>
      <c r="TVQ121" s="63"/>
      <c r="TVR121" s="63"/>
      <c r="TVS121" s="63"/>
      <c r="TVT121" s="63"/>
      <c r="TVU121" s="63"/>
      <c r="TVV121" s="63"/>
      <c r="TVW121" s="63"/>
      <c r="TVX121" s="63"/>
      <c r="TVY121" s="63"/>
      <c r="TVZ121" s="63"/>
      <c r="TWA121" s="63"/>
      <c r="TWB121" s="63"/>
      <c r="TWC121" s="63"/>
      <c r="TWD121" s="63"/>
      <c r="TWE121" s="63"/>
      <c r="TWF121" s="63"/>
      <c r="TWG121" s="63"/>
      <c r="TWH121" s="63"/>
      <c r="TWI121" s="63"/>
      <c r="TWJ121" s="63"/>
      <c r="TWK121" s="63"/>
      <c r="TWL121" s="63"/>
      <c r="TWM121" s="63"/>
      <c r="TWN121" s="63"/>
      <c r="TWO121" s="63"/>
      <c r="TWP121" s="63"/>
      <c r="TWQ121" s="63"/>
      <c r="TWR121" s="63"/>
      <c r="TWS121" s="63"/>
      <c r="TWT121" s="63"/>
      <c r="TWU121" s="63"/>
      <c r="TWV121" s="63"/>
      <c r="TWW121" s="63"/>
      <c r="TWX121" s="63"/>
      <c r="TWY121" s="63"/>
      <c r="TWZ121" s="63"/>
      <c r="TXA121" s="63"/>
      <c r="TXB121" s="63"/>
      <c r="TXC121" s="63"/>
      <c r="TXD121" s="63"/>
      <c r="TXE121" s="63"/>
      <c r="TXF121" s="63"/>
      <c r="TXG121" s="63"/>
      <c r="TXH121" s="63"/>
      <c r="TXI121" s="63"/>
      <c r="TXJ121" s="63"/>
      <c r="TXK121" s="63"/>
      <c r="TXL121" s="63"/>
      <c r="TXM121" s="63"/>
      <c r="TXN121" s="63"/>
      <c r="TXO121" s="63"/>
      <c r="TXP121" s="63"/>
      <c r="TXQ121" s="63"/>
      <c r="TXR121" s="63"/>
      <c r="TXS121" s="63"/>
      <c r="TXT121" s="63"/>
      <c r="TXU121" s="63"/>
      <c r="TXV121" s="63"/>
      <c r="TXW121" s="63"/>
      <c r="TXX121" s="63"/>
      <c r="TXY121" s="63"/>
      <c r="TXZ121" s="63"/>
      <c r="TYA121" s="63"/>
      <c r="TYB121" s="63"/>
      <c r="TYC121" s="63"/>
      <c r="TYD121" s="63"/>
      <c r="TYE121" s="63"/>
      <c r="TYF121" s="63"/>
      <c r="TYG121" s="63"/>
      <c r="TYH121" s="63"/>
      <c r="TYI121" s="63"/>
      <c r="TYJ121" s="63"/>
      <c r="TYK121" s="63"/>
      <c r="TYL121" s="63"/>
      <c r="TYM121" s="63"/>
      <c r="TYN121" s="63"/>
      <c r="TYO121" s="63"/>
      <c r="TYP121" s="63"/>
      <c r="TYQ121" s="63"/>
      <c r="TYR121" s="63"/>
      <c r="TYS121" s="63"/>
      <c r="TYT121" s="63"/>
      <c r="TYU121" s="63"/>
      <c r="TYV121" s="63"/>
      <c r="TYW121" s="63"/>
      <c r="TYX121" s="63"/>
      <c r="TYY121" s="63"/>
      <c r="TYZ121" s="63"/>
      <c r="TZA121" s="63"/>
      <c r="TZB121" s="63"/>
      <c r="TZC121" s="63"/>
      <c r="TZD121" s="63"/>
      <c r="TZE121" s="63"/>
      <c r="TZF121" s="63"/>
      <c r="TZG121" s="63"/>
      <c r="TZH121" s="63"/>
      <c r="TZI121" s="63"/>
      <c r="TZJ121" s="63"/>
      <c r="TZK121" s="63"/>
      <c r="TZL121" s="63"/>
      <c r="TZM121" s="63"/>
      <c r="TZN121" s="63"/>
      <c r="TZO121" s="63"/>
      <c r="TZP121" s="63"/>
      <c r="TZQ121" s="63"/>
      <c r="TZR121" s="63"/>
      <c r="TZS121" s="63"/>
      <c r="TZT121" s="63"/>
      <c r="TZU121" s="63"/>
      <c r="TZV121" s="63"/>
      <c r="TZW121" s="63"/>
      <c r="TZX121" s="63"/>
      <c r="TZY121" s="63"/>
      <c r="TZZ121" s="63"/>
      <c r="UAA121" s="63"/>
      <c r="UAB121" s="63"/>
      <c r="UAC121" s="63"/>
      <c r="UAD121" s="63"/>
      <c r="UAE121" s="63"/>
      <c r="UAF121" s="63"/>
      <c r="UAG121" s="63"/>
      <c r="UAH121" s="63"/>
      <c r="UAI121" s="63"/>
      <c r="UAJ121" s="63"/>
      <c r="UAK121" s="63"/>
      <c r="UAL121" s="63"/>
      <c r="UAM121" s="63"/>
      <c r="UAN121" s="63"/>
      <c r="UAO121" s="63"/>
      <c r="UAP121" s="63"/>
      <c r="UAQ121" s="63"/>
      <c r="UAR121" s="63"/>
      <c r="UAS121" s="63"/>
      <c r="UAT121" s="63"/>
      <c r="UAU121" s="63"/>
      <c r="UAV121" s="63"/>
      <c r="UAW121" s="63"/>
      <c r="UAX121" s="63"/>
      <c r="UAY121" s="63"/>
      <c r="UAZ121" s="63"/>
      <c r="UBA121" s="63"/>
      <c r="UBB121" s="63"/>
      <c r="UBC121" s="63"/>
      <c r="UBD121" s="63"/>
      <c r="UBE121" s="63"/>
      <c r="UBF121" s="63"/>
      <c r="UBG121" s="63"/>
      <c r="UBH121" s="63"/>
      <c r="UBI121" s="63"/>
      <c r="UBJ121" s="63"/>
      <c r="UBK121" s="63"/>
      <c r="UBL121" s="63"/>
      <c r="UBM121" s="63"/>
      <c r="UBN121" s="63"/>
      <c r="UBO121" s="63"/>
      <c r="UBP121" s="63"/>
      <c r="UBQ121" s="63"/>
      <c r="UBR121" s="63"/>
      <c r="UBS121" s="63"/>
      <c r="UBT121" s="63"/>
      <c r="UBU121" s="63"/>
      <c r="UBV121" s="63"/>
      <c r="UBW121" s="63"/>
      <c r="UBX121" s="63"/>
      <c r="UBY121" s="63"/>
      <c r="UBZ121" s="63"/>
      <c r="UCA121" s="63"/>
      <c r="UCB121" s="63"/>
      <c r="UCC121" s="63"/>
      <c r="UCD121" s="63"/>
      <c r="UCE121" s="63"/>
      <c r="UCF121" s="63"/>
      <c r="UCG121" s="63"/>
      <c r="UCH121" s="63"/>
      <c r="UCI121" s="63"/>
      <c r="UCJ121" s="63"/>
      <c r="UCK121" s="63"/>
      <c r="UCL121" s="63"/>
      <c r="UCM121" s="63"/>
      <c r="UCN121" s="63"/>
      <c r="UCO121" s="63"/>
      <c r="UCP121" s="63"/>
      <c r="UCQ121" s="63"/>
      <c r="UCR121" s="63"/>
      <c r="UCS121" s="63"/>
      <c r="UCT121" s="63"/>
      <c r="UCU121" s="63"/>
      <c r="UCV121" s="63"/>
      <c r="UCW121" s="63"/>
      <c r="UCX121" s="63"/>
      <c r="UCY121" s="63"/>
      <c r="UCZ121" s="63"/>
      <c r="UDA121" s="63"/>
      <c r="UDB121" s="63"/>
      <c r="UDC121" s="63"/>
      <c r="UDD121" s="63"/>
      <c r="UDE121" s="63"/>
      <c r="UDF121" s="63"/>
      <c r="UDG121" s="63"/>
      <c r="UDH121" s="63"/>
      <c r="UDI121" s="63"/>
      <c r="UDJ121" s="63"/>
      <c r="UDK121" s="63"/>
      <c r="UDL121" s="63"/>
      <c r="UDM121" s="63"/>
      <c r="UDN121" s="63"/>
      <c r="UDO121" s="63"/>
      <c r="UDP121" s="63"/>
      <c r="UDQ121" s="63"/>
      <c r="UDR121" s="63"/>
      <c r="UDS121" s="63"/>
      <c r="UDT121" s="63"/>
      <c r="UDU121" s="63"/>
      <c r="UDV121" s="63"/>
      <c r="UDW121" s="63"/>
      <c r="UDX121" s="63"/>
      <c r="UDY121" s="63"/>
      <c r="UDZ121" s="63"/>
      <c r="UEA121" s="63"/>
      <c r="UEB121" s="63"/>
      <c r="UEC121" s="63"/>
      <c r="UED121" s="63"/>
      <c r="UEE121" s="63"/>
      <c r="UEF121" s="63"/>
      <c r="UEG121" s="63"/>
      <c r="UEH121" s="63"/>
      <c r="UEI121" s="63"/>
      <c r="UEJ121" s="63"/>
      <c r="UEK121" s="63"/>
      <c r="UEL121" s="63"/>
      <c r="UEM121" s="63"/>
      <c r="UEN121" s="63"/>
      <c r="UEO121" s="63"/>
      <c r="UEP121" s="63"/>
      <c r="UEQ121" s="63"/>
      <c r="UER121" s="63"/>
      <c r="UES121" s="63"/>
      <c r="UET121" s="63"/>
      <c r="UEU121" s="63"/>
      <c r="UEV121" s="63"/>
      <c r="UEW121" s="63"/>
      <c r="UEX121" s="63"/>
      <c r="UEY121" s="63"/>
      <c r="UEZ121" s="63"/>
      <c r="UFA121" s="63"/>
      <c r="UFB121" s="63"/>
      <c r="UFC121" s="63"/>
      <c r="UFD121" s="63"/>
      <c r="UFE121" s="63"/>
      <c r="UFF121" s="63"/>
      <c r="UFG121" s="63"/>
      <c r="UFH121" s="63"/>
      <c r="UFI121" s="63"/>
      <c r="UFJ121" s="63"/>
      <c r="UFK121" s="63"/>
      <c r="UFL121" s="63"/>
      <c r="UFM121" s="63"/>
      <c r="UFN121" s="63"/>
      <c r="UFO121" s="63"/>
      <c r="UFP121" s="63"/>
      <c r="UFQ121" s="63"/>
      <c r="UFR121" s="63"/>
      <c r="UFS121" s="63"/>
      <c r="UFT121" s="63"/>
      <c r="UFU121" s="63"/>
      <c r="UFV121" s="63"/>
      <c r="UFW121" s="63"/>
      <c r="UFX121" s="63"/>
      <c r="UFY121" s="63"/>
      <c r="UFZ121" s="63"/>
      <c r="UGA121" s="63"/>
      <c r="UGB121" s="63"/>
      <c r="UGC121" s="63"/>
      <c r="UGD121" s="63"/>
      <c r="UGE121" s="63"/>
      <c r="UGF121" s="63"/>
      <c r="UGG121" s="63"/>
      <c r="UGH121" s="63"/>
      <c r="UGI121" s="63"/>
      <c r="UGJ121" s="63"/>
      <c r="UGK121" s="63"/>
      <c r="UGL121" s="63"/>
      <c r="UGM121" s="63"/>
      <c r="UGN121" s="63"/>
      <c r="UGO121" s="63"/>
      <c r="UGP121" s="63"/>
      <c r="UGQ121" s="63"/>
      <c r="UGR121" s="63"/>
      <c r="UGS121" s="63"/>
      <c r="UGT121" s="63"/>
      <c r="UGU121" s="63"/>
      <c r="UGV121" s="63"/>
      <c r="UGW121" s="63"/>
      <c r="UGX121" s="63"/>
      <c r="UGY121" s="63"/>
      <c r="UGZ121" s="63"/>
      <c r="UHA121" s="63"/>
      <c r="UHB121" s="63"/>
      <c r="UHC121" s="63"/>
      <c r="UHD121" s="63"/>
      <c r="UHE121" s="63"/>
      <c r="UHF121" s="63"/>
      <c r="UHG121" s="63"/>
      <c r="UHH121" s="63"/>
      <c r="UHI121" s="63"/>
      <c r="UHJ121" s="63"/>
      <c r="UHK121" s="63"/>
      <c r="UHL121" s="63"/>
      <c r="UHM121" s="63"/>
      <c r="UHN121" s="63"/>
      <c r="UHO121" s="63"/>
      <c r="UHP121" s="63"/>
      <c r="UHQ121" s="63"/>
      <c r="UHR121" s="63"/>
      <c r="UHS121" s="63"/>
      <c r="UHT121" s="63"/>
      <c r="UHU121" s="63"/>
      <c r="UHV121" s="63"/>
      <c r="UHW121" s="63"/>
      <c r="UHX121" s="63"/>
      <c r="UHY121" s="63"/>
      <c r="UHZ121" s="63"/>
      <c r="UIA121" s="63"/>
      <c r="UIB121" s="63"/>
      <c r="UIC121" s="63"/>
      <c r="UID121" s="63"/>
      <c r="UIE121" s="63"/>
      <c r="UIF121" s="63"/>
      <c r="UIG121" s="63"/>
      <c r="UIH121" s="63"/>
      <c r="UII121" s="63"/>
      <c r="UIJ121" s="63"/>
      <c r="UIK121" s="63"/>
      <c r="UIL121" s="63"/>
      <c r="UIM121" s="63"/>
      <c r="UIN121" s="63"/>
      <c r="UIO121" s="63"/>
      <c r="UIP121" s="63"/>
      <c r="UIQ121" s="63"/>
      <c r="UIR121" s="63"/>
      <c r="UIS121" s="63"/>
      <c r="UIT121" s="63"/>
      <c r="UIU121" s="63"/>
      <c r="UIV121" s="63"/>
      <c r="UIW121" s="63"/>
      <c r="UIX121" s="63"/>
      <c r="UIY121" s="63"/>
      <c r="UIZ121" s="63"/>
      <c r="UJA121" s="63"/>
      <c r="UJB121" s="63"/>
      <c r="UJC121" s="63"/>
      <c r="UJD121" s="63"/>
      <c r="UJE121" s="63"/>
      <c r="UJF121" s="63"/>
      <c r="UJG121" s="63"/>
      <c r="UJH121" s="63"/>
      <c r="UJI121" s="63"/>
      <c r="UJJ121" s="63"/>
      <c r="UJK121" s="63"/>
      <c r="UJL121" s="63"/>
      <c r="UJM121" s="63"/>
      <c r="UJN121" s="63"/>
      <c r="UJO121" s="63"/>
      <c r="UJP121" s="63"/>
      <c r="UJQ121" s="63"/>
      <c r="UJR121" s="63"/>
      <c r="UJS121" s="63"/>
      <c r="UJT121" s="63"/>
      <c r="UJU121" s="63"/>
      <c r="UJV121" s="63"/>
      <c r="UJW121" s="63"/>
      <c r="UJX121" s="63"/>
      <c r="UJY121" s="63"/>
      <c r="UJZ121" s="63"/>
      <c r="UKA121" s="63"/>
      <c r="UKB121" s="63"/>
      <c r="UKC121" s="63"/>
      <c r="UKD121" s="63"/>
      <c r="UKE121" s="63"/>
      <c r="UKF121" s="63"/>
      <c r="UKG121" s="63"/>
      <c r="UKH121" s="63"/>
      <c r="UKI121" s="63"/>
      <c r="UKJ121" s="63"/>
      <c r="UKK121" s="63"/>
      <c r="UKL121" s="63"/>
      <c r="UKM121" s="63"/>
      <c r="UKN121" s="63"/>
      <c r="UKO121" s="63"/>
      <c r="UKP121" s="63"/>
      <c r="UKQ121" s="63"/>
      <c r="UKR121" s="63"/>
      <c r="UKS121" s="63"/>
      <c r="UKT121" s="63"/>
      <c r="UKU121" s="63"/>
      <c r="UKV121" s="63"/>
      <c r="UKW121" s="63"/>
      <c r="UKX121" s="63"/>
      <c r="UKY121" s="63"/>
      <c r="UKZ121" s="63"/>
      <c r="ULA121" s="63"/>
      <c r="ULB121" s="63"/>
      <c r="ULC121" s="63"/>
      <c r="ULD121" s="63"/>
      <c r="ULE121" s="63"/>
      <c r="ULF121" s="63"/>
      <c r="ULG121" s="63"/>
      <c r="ULH121" s="63"/>
      <c r="ULI121" s="63"/>
      <c r="ULJ121" s="63"/>
      <c r="ULK121" s="63"/>
      <c r="ULL121" s="63"/>
      <c r="ULM121" s="63"/>
      <c r="ULN121" s="63"/>
      <c r="ULO121" s="63"/>
      <c r="ULP121" s="63"/>
      <c r="ULQ121" s="63"/>
      <c r="ULR121" s="63"/>
      <c r="ULS121" s="63"/>
      <c r="ULT121" s="63"/>
      <c r="ULU121" s="63"/>
      <c r="ULV121" s="63"/>
      <c r="ULW121" s="63"/>
      <c r="ULX121" s="63"/>
      <c r="ULY121" s="63"/>
      <c r="ULZ121" s="63"/>
      <c r="UMA121" s="63"/>
      <c r="UMB121" s="63"/>
      <c r="UMC121" s="63"/>
      <c r="UMD121" s="63"/>
      <c r="UME121" s="63"/>
      <c r="UMF121" s="63"/>
      <c r="UMG121" s="63"/>
      <c r="UMH121" s="63"/>
      <c r="UMI121" s="63"/>
      <c r="UMJ121" s="63"/>
      <c r="UMK121" s="63"/>
      <c r="UML121" s="63"/>
      <c r="UMM121" s="63"/>
      <c r="UMN121" s="63"/>
      <c r="UMO121" s="63"/>
      <c r="UMP121" s="63"/>
      <c r="UMQ121" s="63"/>
      <c r="UMR121" s="63"/>
      <c r="UMS121" s="63"/>
      <c r="UMT121" s="63"/>
      <c r="UMU121" s="63"/>
      <c r="UMV121" s="63"/>
      <c r="UMW121" s="63"/>
      <c r="UMX121" s="63"/>
      <c r="UMY121" s="63"/>
      <c r="UMZ121" s="63"/>
      <c r="UNA121" s="63"/>
      <c r="UNB121" s="63"/>
      <c r="UNC121" s="63"/>
      <c r="UND121" s="63"/>
      <c r="UNE121" s="63"/>
      <c r="UNF121" s="63"/>
      <c r="UNG121" s="63"/>
      <c r="UNH121" s="63"/>
      <c r="UNI121" s="63"/>
      <c r="UNJ121" s="63"/>
      <c r="UNK121" s="63"/>
      <c r="UNL121" s="63"/>
      <c r="UNM121" s="63"/>
      <c r="UNN121" s="63"/>
      <c r="UNO121" s="63"/>
      <c r="UNP121" s="63"/>
      <c r="UNQ121" s="63"/>
      <c r="UNR121" s="63"/>
      <c r="UNS121" s="63"/>
      <c r="UNT121" s="63"/>
      <c r="UNU121" s="63"/>
      <c r="UNV121" s="63"/>
      <c r="UNW121" s="63"/>
      <c r="UNX121" s="63"/>
      <c r="UNY121" s="63"/>
      <c r="UNZ121" s="63"/>
      <c r="UOA121" s="63"/>
      <c r="UOB121" s="63"/>
      <c r="UOC121" s="63"/>
      <c r="UOD121" s="63"/>
      <c r="UOE121" s="63"/>
      <c r="UOF121" s="63"/>
      <c r="UOG121" s="63"/>
      <c r="UOH121" s="63"/>
      <c r="UOI121" s="63"/>
      <c r="UOJ121" s="63"/>
      <c r="UOK121" s="63"/>
      <c r="UOL121" s="63"/>
      <c r="UOM121" s="63"/>
      <c r="UON121" s="63"/>
      <c r="UOO121" s="63"/>
      <c r="UOP121" s="63"/>
      <c r="UOQ121" s="63"/>
      <c r="UOR121" s="63"/>
      <c r="UOS121" s="63"/>
      <c r="UOT121" s="63"/>
      <c r="UOU121" s="63"/>
      <c r="UOV121" s="63"/>
      <c r="UOW121" s="63"/>
      <c r="UOX121" s="63"/>
      <c r="UOY121" s="63"/>
      <c r="UOZ121" s="63"/>
      <c r="UPA121" s="63"/>
      <c r="UPB121" s="63"/>
      <c r="UPC121" s="63"/>
      <c r="UPD121" s="63"/>
      <c r="UPE121" s="63"/>
      <c r="UPF121" s="63"/>
      <c r="UPG121" s="63"/>
      <c r="UPH121" s="63"/>
      <c r="UPI121" s="63"/>
      <c r="UPJ121" s="63"/>
      <c r="UPK121" s="63"/>
      <c r="UPL121" s="63"/>
      <c r="UPM121" s="63"/>
      <c r="UPN121" s="63"/>
      <c r="UPO121" s="63"/>
      <c r="UPP121" s="63"/>
      <c r="UPQ121" s="63"/>
      <c r="UPR121" s="63"/>
      <c r="UPS121" s="63"/>
      <c r="UPT121" s="63"/>
      <c r="UPU121" s="63"/>
      <c r="UPV121" s="63"/>
      <c r="UPW121" s="63"/>
      <c r="UPX121" s="63"/>
      <c r="UPY121" s="63"/>
      <c r="UPZ121" s="63"/>
      <c r="UQA121" s="63"/>
      <c r="UQB121" s="63"/>
      <c r="UQC121" s="63"/>
      <c r="UQD121" s="63"/>
      <c r="UQE121" s="63"/>
      <c r="UQF121" s="63"/>
      <c r="UQG121" s="63"/>
      <c r="UQH121" s="63"/>
      <c r="UQI121" s="63"/>
      <c r="UQJ121" s="63"/>
      <c r="UQK121" s="63"/>
      <c r="UQL121" s="63"/>
      <c r="UQM121" s="63"/>
      <c r="UQN121" s="63"/>
      <c r="UQO121" s="63"/>
      <c r="UQP121" s="63"/>
      <c r="UQQ121" s="63"/>
      <c r="UQR121" s="63"/>
      <c r="UQS121" s="63"/>
      <c r="UQT121" s="63"/>
      <c r="UQU121" s="63"/>
      <c r="UQV121" s="63"/>
      <c r="UQW121" s="63"/>
      <c r="UQX121" s="63"/>
      <c r="UQY121" s="63"/>
      <c r="UQZ121" s="63"/>
      <c r="URA121" s="63"/>
      <c r="URB121" s="63"/>
      <c r="URC121" s="63"/>
      <c r="URD121" s="63"/>
      <c r="URE121" s="63"/>
      <c r="URF121" s="63"/>
      <c r="URG121" s="63"/>
      <c r="URH121" s="63"/>
      <c r="URI121" s="63"/>
      <c r="URJ121" s="63"/>
      <c r="URK121" s="63"/>
      <c r="URL121" s="63"/>
      <c r="URM121" s="63"/>
      <c r="URN121" s="63"/>
      <c r="URO121" s="63"/>
      <c r="URP121" s="63"/>
      <c r="URQ121" s="63"/>
      <c r="URR121" s="63"/>
      <c r="URS121" s="63"/>
      <c r="URT121" s="63"/>
      <c r="URU121" s="63"/>
      <c r="URV121" s="63"/>
      <c r="URW121" s="63"/>
      <c r="URX121" s="63"/>
      <c r="URY121" s="63"/>
      <c r="URZ121" s="63"/>
      <c r="USA121" s="63"/>
      <c r="USB121" s="63"/>
      <c r="USC121" s="63"/>
      <c r="USD121" s="63"/>
      <c r="USE121" s="63"/>
      <c r="USF121" s="63"/>
      <c r="USG121" s="63"/>
      <c r="USH121" s="63"/>
      <c r="USI121" s="63"/>
      <c r="USJ121" s="63"/>
      <c r="USK121" s="63"/>
      <c r="USL121" s="63"/>
      <c r="USM121" s="63"/>
      <c r="USN121" s="63"/>
      <c r="USO121" s="63"/>
      <c r="USP121" s="63"/>
      <c r="USQ121" s="63"/>
      <c r="USR121" s="63"/>
      <c r="USS121" s="63"/>
      <c r="UST121" s="63"/>
      <c r="USU121" s="63"/>
      <c r="USV121" s="63"/>
      <c r="USW121" s="63"/>
      <c r="USX121" s="63"/>
      <c r="USY121" s="63"/>
      <c r="USZ121" s="63"/>
      <c r="UTA121" s="63"/>
      <c r="UTB121" s="63"/>
      <c r="UTC121" s="63"/>
      <c r="UTD121" s="63"/>
      <c r="UTE121" s="63"/>
      <c r="UTF121" s="63"/>
      <c r="UTG121" s="63"/>
      <c r="UTH121" s="63"/>
      <c r="UTI121" s="63"/>
      <c r="UTJ121" s="63"/>
      <c r="UTK121" s="63"/>
      <c r="UTL121" s="63"/>
      <c r="UTM121" s="63"/>
      <c r="UTN121" s="63"/>
      <c r="UTO121" s="63"/>
      <c r="UTP121" s="63"/>
      <c r="UTQ121" s="63"/>
      <c r="UTR121" s="63"/>
      <c r="UTS121" s="63"/>
      <c r="UTT121" s="63"/>
      <c r="UTU121" s="63"/>
      <c r="UTV121" s="63"/>
      <c r="UTW121" s="63"/>
      <c r="UTX121" s="63"/>
      <c r="UTY121" s="63"/>
      <c r="UTZ121" s="63"/>
      <c r="UUA121" s="63"/>
      <c r="UUB121" s="63"/>
      <c r="UUC121" s="63"/>
      <c r="UUD121" s="63"/>
      <c r="UUE121" s="63"/>
      <c r="UUF121" s="63"/>
      <c r="UUG121" s="63"/>
      <c r="UUH121" s="63"/>
      <c r="UUI121" s="63"/>
      <c r="UUJ121" s="63"/>
      <c r="UUK121" s="63"/>
      <c r="UUL121" s="63"/>
      <c r="UUM121" s="63"/>
      <c r="UUN121" s="63"/>
      <c r="UUO121" s="63"/>
      <c r="UUP121" s="63"/>
      <c r="UUQ121" s="63"/>
      <c r="UUR121" s="63"/>
      <c r="UUS121" s="63"/>
      <c r="UUT121" s="63"/>
      <c r="UUU121" s="63"/>
      <c r="UUV121" s="63"/>
      <c r="UUW121" s="63"/>
      <c r="UUX121" s="63"/>
      <c r="UUY121" s="63"/>
      <c r="UUZ121" s="63"/>
      <c r="UVA121" s="63"/>
      <c r="UVB121" s="63"/>
      <c r="UVC121" s="63"/>
      <c r="UVD121" s="63"/>
      <c r="UVE121" s="63"/>
      <c r="UVF121" s="63"/>
      <c r="UVG121" s="63"/>
      <c r="UVH121" s="63"/>
      <c r="UVI121" s="63"/>
      <c r="UVJ121" s="63"/>
      <c r="UVK121" s="63"/>
      <c r="UVL121" s="63"/>
      <c r="UVM121" s="63"/>
      <c r="UVN121" s="63"/>
      <c r="UVO121" s="63"/>
      <c r="UVP121" s="63"/>
      <c r="UVQ121" s="63"/>
      <c r="UVR121" s="63"/>
      <c r="UVS121" s="63"/>
      <c r="UVT121" s="63"/>
      <c r="UVU121" s="63"/>
      <c r="UVV121" s="63"/>
      <c r="UVW121" s="63"/>
      <c r="UVX121" s="63"/>
      <c r="UVY121" s="63"/>
      <c r="UVZ121" s="63"/>
      <c r="UWA121" s="63"/>
      <c r="UWB121" s="63"/>
      <c r="UWC121" s="63"/>
      <c r="UWD121" s="63"/>
      <c r="UWE121" s="63"/>
      <c r="UWF121" s="63"/>
      <c r="UWG121" s="63"/>
      <c r="UWH121" s="63"/>
      <c r="UWI121" s="63"/>
      <c r="UWJ121" s="63"/>
      <c r="UWK121" s="63"/>
      <c r="UWL121" s="63"/>
      <c r="UWM121" s="63"/>
      <c r="UWN121" s="63"/>
      <c r="UWO121" s="63"/>
      <c r="UWP121" s="63"/>
      <c r="UWQ121" s="63"/>
      <c r="UWR121" s="63"/>
      <c r="UWS121" s="63"/>
      <c r="UWT121" s="63"/>
      <c r="UWU121" s="63"/>
      <c r="UWV121" s="63"/>
      <c r="UWW121" s="63"/>
      <c r="UWX121" s="63"/>
      <c r="UWY121" s="63"/>
      <c r="UWZ121" s="63"/>
      <c r="UXA121" s="63"/>
      <c r="UXB121" s="63"/>
      <c r="UXC121" s="63"/>
      <c r="UXD121" s="63"/>
      <c r="UXE121" s="63"/>
      <c r="UXF121" s="63"/>
      <c r="UXG121" s="63"/>
      <c r="UXH121" s="63"/>
      <c r="UXI121" s="63"/>
      <c r="UXJ121" s="63"/>
      <c r="UXK121" s="63"/>
      <c r="UXL121" s="63"/>
      <c r="UXM121" s="63"/>
      <c r="UXN121" s="63"/>
      <c r="UXO121" s="63"/>
      <c r="UXP121" s="63"/>
      <c r="UXQ121" s="63"/>
      <c r="UXR121" s="63"/>
      <c r="UXS121" s="63"/>
      <c r="UXT121" s="63"/>
      <c r="UXU121" s="63"/>
      <c r="UXV121" s="63"/>
      <c r="UXW121" s="63"/>
      <c r="UXX121" s="63"/>
      <c r="UXY121" s="63"/>
      <c r="UXZ121" s="63"/>
      <c r="UYA121" s="63"/>
      <c r="UYB121" s="63"/>
      <c r="UYC121" s="63"/>
      <c r="UYD121" s="63"/>
      <c r="UYE121" s="63"/>
      <c r="UYF121" s="63"/>
      <c r="UYG121" s="63"/>
      <c r="UYH121" s="63"/>
      <c r="UYI121" s="63"/>
      <c r="UYJ121" s="63"/>
      <c r="UYK121" s="63"/>
      <c r="UYL121" s="63"/>
      <c r="UYM121" s="63"/>
      <c r="UYN121" s="63"/>
      <c r="UYO121" s="63"/>
      <c r="UYP121" s="63"/>
      <c r="UYQ121" s="63"/>
      <c r="UYR121" s="63"/>
      <c r="UYS121" s="63"/>
      <c r="UYT121" s="63"/>
      <c r="UYU121" s="63"/>
      <c r="UYV121" s="63"/>
      <c r="UYW121" s="63"/>
      <c r="UYX121" s="63"/>
      <c r="UYY121" s="63"/>
      <c r="UYZ121" s="63"/>
      <c r="UZA121" s="63"/>
      <c r="UZB121" s="63"/>
      <c r="UZC121" s="63"/>
      <c r="UZD121" s="63"/>
      <c r="UZE121" s="63"/>
      <c r="UZF121" s="63"/>
      <c r="UZG121" s="63"/>
      <c r="UZH121" s="63"/>
      <c r="UZI121" s="63"/>
      <c r="UZJ121" s="63"/>
      <c r="UZK121" s="63"/>
      <c r="UZL121" s="63"/>
      <c r="UZM121" s="63"/>
      <c r="UZN121" s="63"/>
      <c r="UZO121" s="63"/>
      <c r="UZP121" s="63"/>
      <c r="UZQ121" s="63"/>
      <c r="UZR121" s="63"/>
      <c r="UZS121" s="63"/>
      <c r="UZT121" s="63"/>
      <c r="UZU121" s="63"/>
      <c r="UZV121" s="63"/>
      <c r="UZW121" s="63"/>
      <c r="UZX121" s="63"/>
      <c r="UZY121" s="63"/>
      <c r="UZZ121" s="63"/>
      <c r="VAA121" s="63"/>
      <c r="VAB121" s="63"/>
      <c r="VAC121" s="63"/>
      <c r="VAD121" s="63"/>
      <c r="VAE121" s="63"/>
      <c r="VAF121" s="63"/>
      <c r="VAG121" s="63"/>
      <c r="VAH121" s="63"/>
      <c r="VAI121" s="63"/>
      <c r="VAJ121" s="63"/>
      <c r="VAK121" s="63"/>
      <c r="VAL121" s="63"/>
      <c r="VAM121" s="63"/>
      <c r="VAN121" s="63"/>
      <c r="VAO121" s="63"/>
      <c r="VAP121" s="63"/>
      <c r="VAQ121" s="63"/>
      <c r="VAR121" s="63"/>
      <c r="VAS121" s="63"/>
      <c r="VAT121" s="63"/>
      <c r="VAU121" s="63"/>
      <c r="VAV121" s="63"/>
      <c r="VAW121" s="63"/>
      <c r="VAX121" s="63"/>
      <c r="VAY121" s="63"/>
      <c r="VAZ121" s="63"/>
      <c r="VBA121" s="63"/>
      <c r="VBB121" s="63"/>
      <c r="VBC121" s="63"/>
      <c r="VBD121" s="63"/>
      <c r="VBE121" s="63"/>
      <c r="VBF121" s="63"/>
      <c r="VBG121" s="63"/>
      <c r="VBH121" s="63"/>
      <c r="VBI121" s="63"/>
      <c r="VBJ121" s="63"/>
      <c r="VBK121" s="63"/>
      <c r="VBL121" s="63"/>
      <c r="VBM121" s="63"/>
      <c r="VBN121" s="63"/>
      <c r="VBO121" s="63"/>
      <c r="VBP121" s="63"/>
      <c r="VBQ121" s="63"/>
      <c r="VBR121" s="63"/>
      <c r="VBS121" s="63"/>
      <c r="VBT121" s="63"/>
      <c r="VBU121" s="63"/>
      <c r="VBV121" s="63"/>
      <c r="VBW121" s="63"/>
      <c r="VBX121" s="63"/>
      <c r="VBY121" s="63"/>
      <c r="VBZ121" s="63"/>
      <c r="VCA121" s="63"/>
      <c r="VCB121" s="63"/>
      <c r="VCC121" s="63"/>
      <c r="VCD121" s="63"/>
      <c r="VCE121" s="63"/>
      <c r="VCF121" s="63"/>
      <c r="VCG121" s="63"/>
      <c r="VCH121" s="63"/>
      <c r="VCI121" s="63"/>
      <c r="VCJ121" s="63"/>
      <c r="VCK121" s="63"/>
      <c r="VCL121" s="63"/>
      <c r="VCM121" s="63"/>
      <c r="VCN121" s="63"/>
      <c r="VCO121" s="63"/>
      <c r="VCP121" s="63"/>
      <c r="VCQ121" s="63"/>
      <c r="VCR121" s="63"/>
      <c r="VCS121" s="63"/>
      <c r="VCT121" s="63"/>
      <c r="VCU121" s="63"/>
      <c r="VCV121" s="63"/>
      <c r="VCW121" s="63"/>
      <c r="VCX121" s="63"/>
      <c r="VCY121" s="63"/>
      <c r="VCZ121" s="63"/>
      <c r="VDA121" s="63"/>
      <c r="VDB121" s="63"/>
      <c r="VDC121" s="63"/>
      <c r="VDD121" s="63"/>
      <c r="VDE121" s="63"/>
      <c r="VDF121" s="63"/>
      <c r="VDG121" s="63"/>
      <c r="VDH121" s="63"/>
      <c r="VDI121" s="63"/>
      <c r="VDJ121" s="63"/>
      <c r="VDK121" s="63"/>
      <c r="VDL121" s="63"/>
      <c r="VDM121" s="63"/>
      <c r="VDN121" s="63"/>
      <c r="VDO121" s="63"/>
      <c r="VDP121" s="63"/>
      <c r="VDQ121" s="63"/>
      <c r="VDR121" s="63"/>
      <c r="VDS121" s="63"/>
      <c r="VDT121" s="63"/>
      <c r="VDU121" s="63"/>
      <c r="VDV121" s="63"/>
      <c r="VDW121" s="63"/>
      <c r="VDX121" s="63"/>
      <c r="VDY121" s="63"/>
      <c r="VDZ121" s="63"/>
      <c r="VEA121" s="63"/>
      <c r="VEB121" s="63"/>
      <c r="VEC121" s="63"/>
      <c r="VED121" s="63"/>
      <c r="VEE121" s="63"/>
      <c r="VEF121" s="63"/>
      <c r="VEG121" s="63"/>
      <c r="VEH121" s="63"/>
      <c r="VEI121" s="63"/>
      <c r="VEJ121" s="63"/>
      <c r="VEK121" s="63"/>
      <c r="VEL121" s="63"/>
      <c r="VEM121" s="63"/>
      <c r="VEN121" s="63"/>
      <c r="VEO121" s="63"/>
      <c r="VEP121" s="63"/>
      <c r="VEQ121" s="63"/>
      <c r="VER121" s="63"/>
      <c r="VES121" s="63"/>
      <c r="VET121" s="63"/>
      <c r="VEU121" s="63"/>
      <c r="VEV121" s="63"/>
      <c r="VEW121" s="63"/>
      <c r="VEX121" s="63"/>
      <c r="VEY121" s="63"/>
      <c r="VEZ121" s="63"/>
      <c r="VFA121" s="63"/>
      <c r="VFB121" s="63"/>
      <c r="VFC121" s="63"/>
      <c r="VFD121" s="63"/>
      <c r="VFE121" s="63"/>
      <c r="VFF121" s="63"/>
      <c r="VFG121" s="63"/>
      <c r="VFH121" s="63"/>
      <c r="VFI121" s="63"/>
      <c r="VFJ121" s="63"/>
      <c r="VFK121" s="63"/>
      <c r="VFL121" s="63"/>
      <c r="VFM121" s="63"/>
      <c r="VFN121" s="63"/>
      <c r="VFO121" s="63"/>
      <c r="VFP121" s="63"/>
      <c r="VFQ121" s="63"/>
      <c r="VFR121" s="63"/>
      <c r="VFS121" s="63"/>
      <c r="VFT121" s="63"/>
      <c r="VFU121" s="63"/>
      <c r="VFV121" s="63"/>
      <c r="VFW121" s="63"/>
      <c r="VFX121" s="63"/>
      <c r="VFY121" s="63"/>
      <c r="VFZ121" s="63"/>
      <c r="VGA121" s="63"/>
      <c r="VGB121" s="63"/>
      <c r="VGC121" s="63"/>
      <c r="VGD121" s="63"/>
      <c r="VGE121" s="63"/>
      <c r="VGF121" s="63"/>
      <c r="VGG121" s="63"/>
      <c r="VGH121" s="63"/>
      <c r="VGI121" s="63"/>
      <c r="VGJ121" s="63"/>
      <c r="VGK121" s="63"/>
      <c r="VGL121" s="63"/>
      <c r="VGM121" s="63"/>
      <c r="VGN121" s="63"/>
      <c r="VGO121" s="63"/>
      <c r="VGP121" s="63"/>
      <c r="VGQ121" s="63"/>
      <c r="VGR121" s="63"/>
      <c r="VGS121" s="63"/>
      <c r="VGT121" s="63"/>
      <c r="VGU121" s="63"/>
      <c r="VGV121" s="63"/>
      <c r="VGW121" s="63"/>
      <c r="VGX121" s="63"/>
      <c r="VGY121" s="63"/>
      <c r="VGZ121" s="63"/>
      <c r="VHA121" s="63"/>
      <c r="VHB121" s="63"/>
      <c r="VHC121" s="63"/>
      <c r="VHD121" s="63"/>
      <c r="VHE121" s="63"/>
      <c r="VHF121" s="63"/>
      <c r="VHG121" s="63"/>
      <c r="VHH121" s="63"/>
      <c r="VHI121" s="63"/>
      <c r="VHJ121" s="63"/>
      <c r="VHK121" s="63"/>
      <c r="VHL121" s="63"/>
      <c r="VHM121" s="63"/>
      <c r="VHN121" s="63"/>
      <c r="VHO121" s="63"/>
      <c r="VHP121" s="63"/>
      <c r="VHQ121" s="63"/>
      <c r="VHR121" s="63"/>
      <c r="VHS121" s="63"/>
      <c r="VHT121" s="63"/>
      <c r="VHU121" s="63"/>
      <c r="VHV121" s="63"/>
      <c r="VHW121" s="63"/>
      <c r="VHX121" s="63"/>
      <c r="VHY121" s="63"/>
      <c r="VHZ121" s="63"/>
      <c r="VIA121" s="63"/>
      <c r="VIB121" s="63"/>
      <c r="VIC121" s="63"/>
      <c r="VID121" s="63"/>
      <c r="VIE121" s="63"/>
      <c r="VIF121" s="63"/>
      <c r="VIG121" s="63"/>
      <c r="VIH121" s="63"/>
      <c r="VII121" s="63"/>
      <c r="VIJ121" s="63"/>
      <c r="VIK121" s="63"/>
      <c r="VIL121" s="63"/>
      <c r="VIM121" s="63"/>
      <c r="VIN121" s="63"/>
      <c r="VIO121" s="63"/>
      <c r="VIP121" s="63"/>
      <c r="VIQ121" s="63"/>
      <c r="VIR121" s="63"/>
      <c r="VIS121" s="63"/>
      <c r="VIT121" s="63"/>
      <c r="VIU121" s="63"/>
      <c r="VIV121" s="63"/>
      <c r="VIW121" s="63"/>
      <c r="VIX121" s="63"/>
      <c r="VIY121" s="63"/>
      <c r="VIZ121" s="63"/>
      <c r="VJA121" s="63"/>
      <c r="VJB121" s="63"/>
      <c r="VJC121" s="63"/>
      <c r="VJD121" s="63"/>
      <c r="VJE121" s="63"/>
      <c r="VJF121" s="63"/>
      <c r="VJG121" s="63"/>
      <c r="VJH121" s="63"/>
      <c r="VJI121" s="63"/>
      <c r="VJJ121" s="63"/>
      <c r="VJK121" s="63"/>
      <c r="VJL121" s="63"/>
      <c r="VJM121" s="63"/>
      <c r="VJN121" s="63"/>
      <c r="VJO121" s="63"/>
      <c r="VJP121" s="63"/>
      <c r="VJQ121" s="63"/>
      <c r="VJR121" s="63"/>
      <c r="VJS121" s="63"/>
      <c r="VJT121" s="63"/>
      <c r="VJU121" s="63"/>
      <c r="VJV121" s="63"/>
      <c r="VJW121" s="63"/>
      <c r="VJX121" s="63"/>
      <c r="VJY121" s="63"/>
      <c r="VJZ121" s="63"/>
      <c r="VKA121" s="63"/>
      <c r="VKB121" s="63"/>
      <c r="VKC121" s="63"/>
      <c r="VKD121" s="63"/>
      <c r="VKE121" s="63"/>
      <c r="VKF121" s="63"/>
      <c r="VKG121" s="63"/>
      <c r="VKH121" s="63"/>
      <c r="VKI121" s="63"/>
      <c r="VKJ121" s="63"/>
      <c r="VKK121" s="63"/>
      <c r="VKL121" s="63"/>
      <c r="VKM121" s="63"/>
      <c r="VKN121" s="63"/>
      <c r="VKO121" s="63"/>
      <c r="VKP121" s="63"/>
      <c r="VKQ121" s="63"/>
      <c r="VKR121" s="63"/>
      <c r="VKS121" s="63"/>
      <c r="VKT121" s="63"/>
      <c r="VKU121" s="63"/>
      <c r="VKV121" s="63"/>
      <c r="VKW121" s="63"/>
      <c r="VKX121" s="63"/>
      <c r="VKY121" s="63"/>
      <c r="VKZ121" s="63"/>
      <c r="VLA121" s="63"/>
      <c r="VLB121" s="63"/>
      <c r="VLC121" s="63"/>
      <c r="VLD121" s="63"/>
      <c r="VLE121" s="63"/>
      <c r="VLF121" s="63"/>
      <c r="VLG121" s="63"/>
      <c r="VLH121" s="63"/>
      <c r="VLI121" s="63"/>
      <c r="VLJ121" s="63"/>
      <c r="VLK121" s="63"/>
      <c r="VLL121" s="63"/>
      <c r="VLM121" s="63"/>
      <c r="VLN121" s="63"/>
      <c r="VLO121" s="63"/>
      <c r="VLP121" s="63"/>
      <c r="VLQ121" s="63"/>
      <c r="VLR121" s="63"/>
      <c r="VLS121" s="63"/>
      <c r="VLT121" s="63"/>
      <c r="VLU121" s="63"/>
      <c r="VLV121" s="63"/>
      <c r="VLW121" s="63"/>
      <c r="VLX121" s="63"/>
      <c r="VLY121" s="63"/>
      <c r="VLZ121" s="63"/>
      <c r="VMA121" s="63"/>
      <c r="VMB121" s="63"/>
      <c r="VMC121" s="63"/>
      <c r="VMD121" s="63"/>
      <c r="VME121" s="63"/>
      <c r="VMF121" s="63"/>
      <c r="VMG121" s="63"/>
      <c r="VMH121" s="63"/>
      <c r="VMI121" s="63"/>
      <c r="VMJ121" s="63"/>
      <c r="VMK121" s="63"/>
      <c r="VML121" s="63"/>
      <c r="VMM121" s="63"/>
      <c r="VMN121" s="63"/>
      <c r="VMO121" s="63"/>
      <c r="VMP121" s="63"/>
      <c r="VMQ121" s="63"/>
      <c r="VMR121" s="63"/>
      <c r="VMS121" s="63"/>
      <c r="VMT121" s="63"/>
      <c r="VMU121" s="63"/>
      <c r="VMV121" s="63"/>
      <c r="VMW121" s="63"/>
      <c r="VMX121" s="63"/>
      <c r="VMY121" s="63"/>
      <c r="VMZ121" s="63"/>
      <c r="VNA121" s="63"/>
      <c r="VNB121" s="63"/>
      <c r="VNC121" s="63"/>
      <c r="VND121" s="63"/>
      <c r="VNE121" s="63"/>
      <c r="VNF121" s="63"/>
      <c r="VNG121" s="63"/>
      <c r="VNH121" s="63"/>
      <c r="VNI121" s="63"/>
      <c r="VNJ121" s="63"/>
      <c r="VNK121" s="63"/>
      <c r="VNL121" s="63"/>
      <c r="VNM121" s="63"/>
      <c r="VNN121" s="63"/>
      <c r="VNO121" s="63"/>
      <c r="VNP121" s="63"/>
      <c r="VNQ121" s="63"/>
      <c r="VNR121" s="63"/>
      <c r="VNS121" s="63"/>
      <c r="VNT121" s="63"/>
      <c r="VNU121" s="63"/>
      <c r="VNV121" s="63"/>
      <c r="VNW121" s="63"/>
      <c r="VNX121" s="63"/>
      <c r="VNY121" s="63"/>
      <c r="VNZ121" s="63"/>
      <c r="VOA121" s="63"/>
      <c r="VOB121" s="63"/>
      <c r="VOC121" s="63"/>
      <c r="VOD121" s="63"/>
      <c r="VOE121" s="63"/>
      <c r="VOF121" s="63"/>
      <c r="VOG121" s="63"/>
      <c r="VOH121" s="63"/>
      <c r="VOI121" s="63"/>
      <c r="VOJ121" s="63"/>
      <c r="VOK121" s="63"/>
      <c r="VOL121" s="63"/>
      <c r="VOM121" s="63"/>
      <c r="VON121" s="63"/>
      <c r="VOO121" s="63"/>
      <c r="VOP121" s="63"/>
      <c r="VOQ121" s="63"/>
      <c r="VOR121" s="63"/>
      <c r="VOS121" s="63"/>
      <c r="VOT121" s="63"/>
      <c r="VOU121" s="63"/>
      <c r="VOV121" s="63"/>
      <c r="VOW121" s="63"/>
      <c r="VOX121" s="63"/>
      <c r="VOY121" s="63"/>
      <c r="VOZ121" s="63"/>
      <c r="VPA121" s="63"/>
      <c r="VPB121" s="63"/>
      <c r="VPC121" s="63"/>
      <c r="VPD121" s="63"/>
      <c r="VPE121" s="63"/>
      <c r="VPF121" s="63"/>
      <c r="VPG121" s="63"/>
      <c r="VPH121" s="63"/>
      <c r="VPI121" s="63"/>
      <c r="VPJ121" s="63"/>
      <c r="VPK121" s="63"/>
      <c r="VPL121" s="63"/>
      <c r="VPM121" s="63"/>
      <c r="VPN121" s="63"/>
      <c r="VPO121" s="63"/>
      <c r="VPP121" s="63"/>
      <c r="VPQ121" s="63"/>
      <c r="VPR121" s="63"/>
      <c r="VPS121" s="63"/>
      <c r="VPT121" s="63"/>
      <c r="VPU121" s="63"/>
      <c r="VPV121" s="63"/>
      <c r="VPW121" s="63"/>
      <c r="VPX121" s="63"/>
      <c r="VPY121" s="63"/>
      <c r="VPZ121" s="63"/>
      <c r="VQA121" s="63"/>
      <c r="VQB121" s="63"/>
      <c r="VQC121" s="63"/>
      <c r="VQD121" s="63"/>
      <c r="VQE121" s="63"/>
      <c r="VQF121" s="63"/>
      <c r="VQG121" s="63"/>
      <c r="VQH121" s="63"/>
      <c r="VQI121" s="63"/>
      <c r="VQJ121" s="63"/>
      <c r="VQK121" s="63"/>
      <c r="VQL121" s="63"/>
      <c r="VQM121" s="63"/>
      <c r="VQN121" s="63"/>
      <c r="VQO121" s="63"/>
      <c r="VQP121" s="63"/>
      <c r="VQQ121" s="63"/>
      <c r="VQR121" s="63"/>
      <c r="VQS121" s="63"/>
      <c r="VQT121" s="63"/>
      <c r="VQU121" s="63"/>
      <c r="VQV121" s="63"/>
      <c r="VQW121" s="63"/>
      <c r="VQX121" s="63"/>
      <c r="VQY121" s="63"/>
      <c r="VQZ121" s="63"/>
      <c r="VRA121" s="63"/>
      <c r="VRB121" s="63"/>
      <c r="VRC121" s="63"/>
      <c r="VRD121" s="63"/>
      <c r="VRE121" s="63"/>
      <c r="VRF121" s="63"/>
      <c r="VRG121" s="63"/>
      <c r="VRH121" s="63"/>
      <c r="VRI121" s="63"/>
      <c r="VRJ121" s="63"/>
      <c r="VRK121" s="63"/>
      <c r="VRL121" s="63"/>
      <c r="VRM121" s="63"/>
      <c r="VRN121" s="63"/>
      <c r="VRO121" s="63"/>
      <c r="VRP121" s="63"/>
      <c r="VRQ121" s="63"/>
      <c r="VRR121" s="63"/>
      <c r="VRS121" s="63"/>
      <c r="VRT121" s="63"/>
      <c r="VRU121" s="63"/>
      <c r="VRV121" s="63"/>
      <c r="VRW121" s="63"/>
      <c r="VRX121" s="63"/>
      <c r="VRY121" s="63"/>
      <c r="VRZ121" s="63"/>
      <c r="VSA121" s="63"/>
      <c r="VSB121" s="63"/>
      <c r="VSC121" s="63"/>
      <c r="VSD121" s="63"/>
      <c r="VSE121" s="63"/>
      <c r="VSF121" s="63"/>
      <c r="VSG121" s="63"/>
      <c r="VSH121" s="63"/>
      <c r="VSI121" s="63"/>
      <c r="VSJ121" s="63"/>
      <c r="VSK121" s="63"/>
      <c r="VSL121" s="63"/>
      <c r="VSM121" s="63"/>
      <c r="VSN121" s="63"/>
      <c r="VSO121" s="63"/>
      <c r="VSP121" s="63"/>
      <c r="VSQ121" s="63"/>
      <c r="VSR121" s="63"/>
      <c r="VSS121" s="63"/>
      <c r="VST121" s="63"/>
      <c r="VSU121" s="63"/>
      <c r="VSV121" s="63"/>
      <c r="VSW121" s="63"/>
      <c r="VSX121" s="63"/>
      <c r="VSY121" s="63"/>
      <c r="VSZ121" s="63"/>
      <c r="VTA121" s="63"/>
      <c r="VTB121" s="63"/>
      <c r="VTC121" s="63"/>
      <c r="VTD121" s="63"/>
      <c r="VTE121" s="63"/>
      <c r="VTF121" s="63"/>
      <c r="VTG121" s="63"/>
      <c r="VTH121" s="63"/>
      <c r="VTI121" s="63"/>
      <c r="VTJ121" s="63"/>
      <c r="VTK121" s="63"/>
      <c r="VTL121" s="63"/>
      <c r="VTM121" s="63"/>
      <c r="VTN121" s="63"/>
      <c r="VTO121" s="63"/>
      <c r="VTP121" s="63"/>
      <c r="VTQ121" s="63"/>
      <c r="VTR121" s="63"/>
      <c r="VTS121" s="63"/>
      <c r="VTT121" s="63"/>
      <c r="VTU121" s="63"/>
      <c r="VTV121" s="63"/>
      <c r="VTW121" s="63"/>
      <c r="VTX121" s="63"/>
      <c r="VTY121" s="63"/>
      <c r="VTZ121" s="63"/>
      <c r="VUA121" s="63"/>
      <c r="VUB121" s="63"/>
      <c r="VUC121" s="63"/>
      <c r="VUD121" s="63"/>
      <c r="VUE121" s="63"/>
      <c r="VUF121" s="63"/>
      <c r="VUG121" s="63"/>
      <c r="VUH121" s="63"/>
      <c r="VUI121" s="63"/>
      <c r="VUJ121" s="63"/>
      <c r="VUK121" s="63"/>
      <c r="VUL121" s="63"/>
      <c r="VUM121" s="63"/>
      <c r="VUN121" s="63"/>
      <c r="VUO121" s="63"/>
      <c r="VUP121" s="63"/>
      <c r="VUQ121" s="63"/>
      <c r="VUR121" s="63"/>
      <c r="VUS121" s="63"/>
      <c r="VUT121" s="63"/>
      <c r="VUU121" s="63"/>
      <c r="VUV121" s="63"/>
      <c r="VUW121" s="63"/>
      <c r="VUX121" s="63"/>
      <c r="VUY121" s="63"/>
      <c r="VUZ121" s="63"/>
      <c r="VVA121" s="63"/>
      <c r="VVB121" s="63"/>
      <c r="VVC121" s="63"/>
      <c r="VVD121" s="63"/>
      <c r="VVE121" s="63"/>
      <c r="VVF121" s="63"/>
      <c r="VVG121" s="63"/>
      <c r="VVH121" s="63"/>
      <c r="VVI121" s="63"/>
      <c r="VVJ121" s="63"/>
      <c r="VVK121" s="63"/>
      <c r="VVL121" s="63"/>
      <c r="VVM121" s="63"/>
      <c r="VVN121" s="63"/>
      <c r="VVO121" s="63"/>
      <c r="VVP121" s="63"/>
      <c r="VVQ121" s="63"/>
      <c r="VVR121" s="63"/>
      <c r="VVS121" s="63"/>
      <c r="VVT121" s="63"/>
      <c r="VVU121" s="63"/>
      <c r="VVV121" s="63"/>
      <c r="VVW121" s="63"/>
      <c r="VVX121" s="63"/>
      <c r="VVY121" s="63"/>
      <c r="VVZ121" s="63"/>
      <c r="VWA121" s="63"/>
      <c r="VWB121" s="63"/>
      <c r="VWC121" s="63"/>
      <c r="VWD121" s="63"/>
      <c r="VWE121" s="63"/>
      <c r="VWF121" s="63"/>
      <c r="VWG121" s="63"/>
      <c r="VWH121" s="63"/>
      <c r="VWI121" s="63"/>
      <c r="VWJ121" s="63"/>
      <c r="VWK121" s="63"/>
      <c r="VWL121" s="63"/>
      <c r="VWM121" s="63"/>
      <c r="VWN121" s="63"/>
      <c r="VWO121" s="63"/>
      <c r="VWP121" s="63"/>
      <c r="VWQ121" s="63"/>
      <c r="VWR121" s="63"/>
      <c r="VWS121" s="63"/>
      <c r="VWT121" s="63"/>
      <c r="VWU121" s="63"/>
      <c r="VWV121" s="63"/>
      <c r="VWW121" s="63"/>
      <c r="VWX121" s="63"/>
      <c r="VWY121" s="63"/>
      <c r="VWZ121" s="63"/>
      <c r="VXA121" s="63"/>
      <c r="VXB121" s="63"/>
      <c r="VXC121" s="63"/>
      <c r="VXD121" s="63"/>
      <c r="VXE121" s="63"/>
      <c r="VXF121" s="63"/>
      <c r="VXG121" s="63"/>
      <c r="VXH121" s="63"/>
      <c r="VXI121" s="63"/>
      <c r="VXJ121" s="63"/>
      <c r="VXK121" s="63"/>
      <c r="VXL121" s="63"/>
      <c r="VXM121" s="63"/>
      <c r="VXN121" s="63"/>
      <c r="VXO121" s="63"/>
      <c r="VXP121" s="63"/>
      <c r="VXQ121" s="63"/>
      <c r="VXR121" s="63"/>
      <c r="VXS121" s="63"/>
      <c r="VXT121" s="63"/>
      <c r="VXU121" s="63"/>
      <c r="VXV121" s="63"/>
      <c r="VXW121" s="63"/>
      <c r="VXX121" s="63"/>
      <c r="VXY121" s="63"/>
      <c r="VXZ121" s="63"/>
      <c r="VYA121" s="63"/>
      <c r="VYB121" s="63"/>
      <c r="VYC121" s="63"/>
      <c r="VYD121" s="63"/>
      <c r="VYE121" s="63"/>
      <c r="VYF121" s="63"/>
      <c r="VYG121" s="63"/>
      <c r="VYH121" s="63"/>
      <c r="VYI121" s="63"/>
      <c r="VYJ121" s="63"/>
      <c r="VYK121" s="63"/>
      <c r="VYL121" s="63"/>
      <c r="VYM121" s="63"/>
      <c r="VYN121" s="63"/>
      <c r="VYO121" s="63"/>
      <c r="VYP121" s="63"/>
      <c r="VYQ121" s="63"/>
      <c r="VYR121" s="63"/>
      <c r="VYS121" s="63"/>
      <c r="VYT121" s="63"/>
      <c r="VYU121" s="63"/>
      <c r="VYV121" s="63"/>
      <c r="VYW121" s="63"/>
      <c r="VYX121" s="63"/>
      <c r="VYY121" s="63"/>
      <c r="VYZ121" s="63"/>
      <c r="VZA121" s="63"/>
      <c r="VZB121" s="63"/>
      <c r="VZC121" s="63"/>
      <c r="VZD121" s="63"/>
      <c r="VZE121" s="63"/>
      <c r="VZF121" s="63"/>
      <c r="VZG121" s="63"/>
      <c r="VZH121" s="63"/>
      <c r="VZI121" s="63"/>
      <c r="VZJ121" s="63"/>
      <c r="VZK121" s="63"/>
      <c r="VZL121" s="63"/>
      <c r="VZM121" s="63"/>
      <c r="VZN121" s="63"/>
      <c r="VZO121" s="63"/>
      <c r="VZP121" s="63"/>
      <c r="VZQ121" s="63"/>
      <c r="VZR121" s="63"/>
      <c r="VZS121" s="63"/>
      <c r="VZT121" s="63"/>
      <c r="VZU121" s="63"/>
      <c r="VZV121" s="63"/>
      <c r="VZW121" s="63"/>
      <c r="VZX121" s="63"/>
      <c r="VZY121" s="63"/>
      <c r="VZZ121" s="63"/>
      <c r="WAA121" s="63"/>
      <c r="WAB121" s="63"/>
      <c r="WAC121" s="63"/>
      <c r="WAD121" s="63"/>
      <c r="WAE121" s="63"/>
      <c r="WAF121" s="63"/>
      <c r="WAG121" s="63"/>
      <c r="WAH121" s="63"/>
      <c r="WAI121" s="63"/>
      <c r="WAJ121" s="63"/>
      <c r="WAK121" s="63"/>
      <c r="WAL121" s="63"/>
      <c r="WAM121" s="63"/>
      <c r="WAN121" s="63"/>
      <c r="WAO121" s="63"/>
      <c r="WAP121" s="63"/>
      <c r="WAQ121" s="63"/>
      <c r="WAR121" s="63"/>
      <c r="WAS121" s="63"/>
      <c r="WAT121" s="63"/>
      <c r="WAU121" s="63"/>
      <c r="WAV121" s="63"/>
      <c r="WAW121" s="63"/>
      <c r="WAX121" s="63"/>
      <c r="WAY121" s="63"/>
      <c r="WAZ121" s="63"/>
      <c r="WBA121" s="63"/>
      <c r="WBB121" s="63"/>
      <c r="WBC121" s="63"/>
      <c r="WBD121" s="63"/>
      <c r="WBE121" s="63"/>
      <c r="WBF121" s="63"/>
      <c r="WBG121" s="63"/>
      <c r="WBH121" s="63"/>
      <c r="WBI121" s="63"/>
      <c r="WBJ121" s="63"/>
      <c r="WBK121" s="63"/>
      <c r="WBL121" s="63"/>
      <c r="WBM121" s="63"/>
      <c r="WBN121" s="63"/>
      <c r="WBO121" s="63"/>
      <c r="WBP121" s="63"/>
      <c r="WBQ121" s="63"/>
      <c r="WBR121" s="63"/>
      <c r="WBS121" s="63"/>
      <c r="WBT121" s="63"/>
      <c r="WBU121" s="63"/>
      <c r="WBV121" s="63"/>
      <c r="WBW121" s="63"/>
      <c r="WBX121" s="63"/>
      <c r="WBY121" s="63"/>
      <c r="WBZ121" s="63"/>
      <c r="WCA121" s="63"/>
      <c r="WCB121" s="63"/>
      <c r="WCC121" s="63"/>
      <c r="WCD121" s="63"/>
      <c r="WCE121" s="63"/>
      <c r="WCF121" s="63"/>
      <c r="WCG121" s="63"/>
      <c r="WCH121" s="63"/>
      <c r="WCI121" s="63"/>
      <c r="WCJ121" s="63"/>
      <c r="WCK121" s="63"/>
      <c r="WCL121" s="63"/>
      <c r="WCM121" s="63"/>
      <c r="WCN121" s="63"/>
      <c r="WCO121" s="63"/>
      <c r="WCP121" s="63"/>
      <c r="WCQ121" s="63"/>
      <c r="WCR121" s="63"/>
      <c r="WCS121" s="63"/>
      <c r="WCT121" s="63"/>
      <c r="WCU121" s="63"/>
      <c r="WCV121" s="63"/>
      <c r="WCW121" s="63"/>
      <c r="WCX121" s="63"/>
      <c r="WCY121" s="63"/>
      <c r="WCZ121" s="63"/>
      <c r="WDA121" s="63"/>
      <c r="WDB121" s="63"/>
      <c r="WDC121" s="63"/>
      <c r="WDD121" s="63"/>
      <c r="WDE121" s="63"/>
      <c r="WDF121" s="63"/>
      <c r="WDG121" s="63"/>
      <c r="WDH121" s="63"/>
      <c r="WDI121" s="63"/>
      <c r="WDJ121" s="63"/>
      <c r="WDK121" s="63"/>
      <c r="WDL121" s="63"/>
      <c r="WDM121" s="63"/>
      <c r="WDN121" s="63"/>
      <c r="WDO121" s="63"/>
      <c r="WDP121" s="63"/>
      <c r="WDQ121" s="63"/>
      <c r="WDR121" s="63"/>
      <c r="WDS121" s="63"/>
      <c r="WDT121" s="63"/>
      <c r="WDU121" s="63"/>
      <c r="WDV121" s="63"/>
      <c r="WDW121" s="63"/>
      <c r="WDX121" s="63"/>
      <c r="WDY121" s="63"/>
      <c r="WDZ121" s="63"/>
      <c r="WEA121" s="63"/>
      <c r="WEB121" s="63"/>
      <c r="WEC121" s="63"/>
      <c r="WED121" s="63"/>
      <c r="WEE121" s="63"/>
      <c r="WEF121" s="63"/>
      <c r="WEG121" s="63"/>
      <c r="WEH121" s="63"/>
      <c r="WEI121" s="63"/>
      <c r="WEJ121" s="63"/>
      <c r="WEK121" s="63"/>
      <c r="WEL121" s="63"/>
      <c r="WEM121" s="63"/>
      <c r="WEN121" s="63"/>
      <c r="WEO121" s="63"/>
      <c r="WEP121" s="63"/>
      <c r="WEQ121" s="63"/>
      <c r="WER121" s="63"/>
      <c r="WES121" s="63"/>
      <c r="WET121" s="63"/>
      <c r="WEU121" s="63"/>
      <c r="WEV121" s="63"/>
      <c r="WEW121" s="63"/>
      <c r="WEX121" s="63"/>
      <c r="WEY121" s="63"/>
      <c r="WEZ121" s="63"/>
      <c r="WFA121" s="63"/>
      <c r="WFB121" s="63"/>
      <c r="WFC121" s="63"/>
      <c r="WFD121" s="63"/>
      <c r="WFE121" s="63"/>
      <c r="WFF121" s="63"/>
      <c r="WFG121" s="63"/>
      <c r="WFH121" s="63"/>
      <c r="WFI121" s="63"/>
      <c r="WFJ121" s="63"/>
      <c r="WFK121" s="63"/>
      <c r="WFL121" s="63"/>
      <c r="WFM121" s="63"/>
      <c r="WFN121" s="63"/>
      <c r="WFO121" s="63"/>
      <c r="WFP121" s="63"/>
      <c r="WFQ121" s="63"/>
      <c r="WFR121" s="63"/>
      <c r="WFS121" s="63"/>
      <c r="WFT121" s="63"/>
      <c r="WFU121" s="63"/>
      <c r="WFV121" s="63"/>
      <c r="WFW121" s="63"/>
      <c r="WFX121" s="63"/>
      <c r="WFY121" s="63"/>
      <c r="WFZ121" s="63"/>
      <c r="WGA121" s="63"/>
      <c r="WGB121" s="63"/>
      <c r="WGC121" s="63"/>
      <c r="WGD121" s="63"/>
      <c r="WGE121" s="63"/>
      <c r="WGF121" s="63"/>
      <c r="WGG121" s="63"/>
      <c r="WGH121" s="63"/>
      <c r="WGI121" s="63"/>
      <c r="WGJ121" s="63"/>
      <c r="WGK121" s="63"/>
      <c r="WGL121" s="63"/>
      <c r="WGM121" s="63"/>
      <c r="WGN121" s="63"/>
      <c r="WGO121" s="63"/>
      <c r="WGP121" s="63"/>
      <c r="WGQ121" s="63"/>
      <c r="WGR121" s="63"/>
      <c r="WGS121" s="63"/>
      <c r="WGT121" s="63"/>
      <c r="WGU121" s="63"/>
      <c r="WGV121" s="63"/>
      <c r="WGW121" s="63"/>
      <c r="WGX121" s="63"/>
      <c r="WGY121" s="63"/>
      <c r="WGZ121" s="63"/>
      <c r="WHA121" s="63"/>
      <c r="WHB121" s="63"/>
      <c r="WHC121" s="63"/>
      <c r="WHD121" s="63"/>
      <c r="WHE121" s="63"/>
      <c r="WHF121" s="63"/>
      <c r="WHG121" s="63"/>
      <c r="WHH121" s="63"/>
      <c r="WHI121" s="63"/>
      <c r="WHJ121" s="63"/>
      <c r="WHK121" s="63"/>
      <c r="WHL121" s="63"/>
      <c r="WHM121" s="63"/>
      <c r="WHN121" s="63"/>
      <c r="WHO121" s="63"/>
      <c r="WHP121" s="63"/>
      <c r="WHQ121" s="63"/>
      <c r="WHR121" s="63"/>
      <c r="WHS121" s="63"/>
      <c r="WHT121" s="63"/>
      <c r="WHU121" s="63"/>
      <c r="WHV121" s="63"/>
      <c r="WHW121" s="63"/>
      <c r="WHX121" s="63"/>
      <c r="WHY121" s="63"/>
      <c r="WHZ121" s="63"/>
      <c r="WIA121" s="63"/>
      <c r="WIB121" s="63"/>
      <c r="WIC121" s="63"/>
      <c r="WID121" s="63"/>
      <c r="WIE121" s="63"/>
      <c r="WIF121" s="63"/>
      <c r="WIG121" s="63"/>
      <c r="WIH121" s="63"/>
      <c r="WII121" s="63"/>
      <c r="WIJ121" s="63"/>
      <c r="WIK121" s="63"/>
      <c r="WIL121" s="63"/>
      <c r="WIM121" s="63"/>
      <c r="WIN121" s="63"/>
      <c r="WIO121" s="63"/>
      <c r="WIP121" s="63"/>
      <c r="WIQ121" s="63"/>
      <c r="WIR121" s="63"/>
      <c r="WIS121" s="63"/>
      <c r="WIT121" s="63"/>
      <c r="WIU121" s="63"/>
      <c r="WIV121" s="63"/>
      <c r="WIW121" s="63"/>
      <c r="WIX121" s="63"/>
      <c r="WIY121" s="63"/>
      <c r="WIZ121" s="63"/>
      <c r="WJA121" s="63"/>
      <c r="WJB121" s="63"/>
      <c r="WJC121" s="63"/>
      <c r="WJD121" s="63"/>
      <c r="WJE121" s="63"/>
      <c r="WJF121" s="63"/>
      <c r="WJG121" s="63"/>
      <c r="WJH121" s="63"/>
      <c r="WJI121" s="63"/>
      <c r="WJJ121" s="63"/>
      <c r="WJK121" s="63"/>
      <c r="WJL121" s="63"/>
      <c r="WJM121" s="63"/>
      <c r="WJN121" s="63"/>
      <c r="WJO121" s="63"/>
      <c r="WJP121" s="63"/>
      <c r="WJQ121" s="63"/>
      <c r="WJR121" s="63"/>
      <c r="WJS121" s="63"/>
      <c r="WJT121" s="63"/>
      <c r="WJU121" s="63"/>
      <c r="WJV121" s="63"/>
      <c r="WJW121" s="63"/>
      <c r="WJX121" s="63"/>
      <c r="WJY121" s="63"/>
      <c r="WJZ121" s="63"/>
      <c r="WKA121" s="63"/>
      <c r="WKB121" s="63"/>
      <c r="WKC121" s="63"/>
      <c r="WKD121" s="63"/>
      <c r="WKE121" s="63"/>
      <c r="WKF121" s="63"/>
      <c r="WKG121" s="63"/>
      <c r="WKH121" s="63"/>
      <c r="WKI121" s="63"/>
      <c r="WKJ121" s="63"/>
      <c r="WKK121" s="63"/>
      <c r="WKL121" s="63"/>
      <c r="WKM121" s="63"/>
      <c r="WKN121" s="63"/>
      <c r="WKO121" s="63"/>
      <c r="WKP121" s="63"/>
      <c r="WKQ121" s="63"/>
      <c r="WKR121" s="63"/>
      <c r="WKS121" s="63"/>
      <c r="WKT121" s="63"/>
      <c r="WKU121" s="63"/>
      <c r="WKV121" s="63"/>
      <c r="WKW121" s="63"/>
      <c r="WKX121" s="63"/>
      <c r="WKY121" s="63"/>
      <c r="WKZ121" s="63"/>
      <c r="WLA121" s="63"/>
      <c r="WLB121" s="63"/>
      <c r="WLC121" s="63"/>
      <c r="WLD121" s="63"/>
      <c r="WLE121" s="63"/>
      <c r="WLF121" s="63"/>
      <c r="WLG121" s="63"/>
      <c r="WLH121" s="63"/>
      <c r="WLI121" s="63"/>
      <c r="WLJ121" s="63"/>
      <c r="WLK121" s="63"/>
      <c r="WLL121" s="63"/>
      <c r="WLM121" s="63"/>
      <c r="WLN121" s="63"/>
      <c r="WLO121" s="63"/>
      <c r="WLP121" s="63"/>
      <c r="WLQ121" s="63"/>
      <c r="WLR121" s="63"/>
      <c r="WLS121" s="63"/>
      <c r="WLT121" s="63"/>
      <c r="WLU121" s="63"/>
      <c r="WLV121" s="63"/>
      <c r="WLW121" s="63"/>
      <c r="WLX121" s="63"/>
      <c r="WLY121" s="63"/>
      <c r="WLZ121" s="63"/>
      <c r="WMA121" s="63"/>
      <c r="WMB121" s="63"/>
      <c r="WMC121" s="63"/>
      <c r="WMD121" s="63"/>
      <c r="WME121" s="63"/>
      <c r="WMF121" s="63"/>
      <c r="WMG121" s="63"/>
      <c r="WMH121" s="63"/>
      <c r="WMI121" s="63"/>
      <c r="WMJ121" s="63"/>
      <c r="WMK121" s="63"/>
      <c r="WML121" s="63"/>
      <c r="WMM121" s="63"/>
      <c r="WMN121" s="63"/>
      <c r="WMO121" s="63"/>
      <c r="WMP121" s="63"/>
      <c r="WMQ121" s="63"/>
      <c r="WMR121" s="63"/>
      <c r="WMS121" s="63"/>
      <c r="WMT121" s="63"/>
      <c r="WMU121" s="63"/>
      <c r="WMV121" s="63"/>
      <c r="WMW121" s="63"/>
      <c r="WMX121" s="63"/>
      <c r="WMY121" s="63"/>
      <c r="WMZ121" s="63"/>
      <c r="WNA121" s="63"/>
      <c r="WNB121" s="63"/>
      <c r="WNC121" s="63"/>
      <c r="WND121" s="63"/>
      <c r="WNE121" s="63"/>
      <c r="WNF121" s="63"/>
      <c r="WNG121" s="63"/>
      <c r="WNH121" s="63"/>
      <c r="WNI121" s="63"/>
      <c r="WNJ121" s="63"/>
      <c r="WNK121" s="63"/>
      <c r="WNL121" s="63"/>
      <c r="WNM121" s="63"/>
      <c r="WNN121" s="63"/>
      <c r="WNO121" s="63"/>
      <c r="WNP121" s="63"/>
      <c r="WNQ121" s="63"/>
      <c r="WNR121" s="63"/>
      <c r="WNS121" s="63"/>
      <c r="WNT121" s="63"/>
      <c r="WNU121" s="63"/>
      <c r="WNV121" s="63"/>
      <c r="WNW121" s="63"/>
      <c r="WNX121" s="63"/>
      <c r="WNY121" s="63"/>
      <c r="WNZ121" s="63"/>
      <c r="WOA121" s="63"/>
      <c r="WOB121" s="63"/>
      <c r="WOC121" s="63"/>
      <c r="WOD121" s="63"/>
      <c r="WOE121" s="63"/>
      <c r="WOF121" s="63"/>
      <c r="WOG121" s="63"/>
      <c r="WOH121" s="63"/>
      <c r="WOI121" s="63"/>
      <c r="WOJ121" s="63"/>
      <c r="WOK121" s="63"/>
      <c r="WOL121" s="63"/>
      <c r="WOM121" s="63"/>
      <c r="WON121" s="63"/>
      <c r="WOO121" s="63"/>
      <c r="WOP121" s="63"/>
      <c r="WOQ121" s="63"/>
      <c r="WOR121" s="63"/>
      <c r="WOS121" s="63"/>
      <c r="WOT121" s="63"/>
      <c r="WOU121" s="63"/>
      <c r="WOV121" s="63"/>
      <c r="WOW121" s="63"/>
      <c r="WOX121" s="63"/>
      <c r="WOY121" s="63"/>
      <c r="WOZ121" s="63"/>
      <c r="WPA121" s="63"/>
      <c r="WPB121" s="63"/>
      <c r="WPC121" s="63"/>
      <c r="WPD121" s="63"/>
      <c r="WPE121" s="63"/>
      <c r="WPF121" s="63"/>
      <c r="WPG121" s="63"/>
      <c r="WPH121" s="63"/>
      <c r="WPI121" s="63"/>
      <c r="WPJ121" s="63"/>
      <c r="WPK121" s="63"/>
      <c r="WPL121" s="63"/>
      <c r="WPM121" s="63"/>
      <c r="WPN121" s="63"/>
      <c r="WPO121" s="63"/>
      <c r="WPP121" s="63"/>
      <c r="WPQ121" s="63"/>
      <c r="WPR121" s="63"/>
      <c r="WPS121" s="63"/>
      <c r="WPT121" s="63"/>
      <c r="WPU121" s="63"/>
      <c r="WPV121" s="63"/>
      <c r="WPW121" s="63"/>
      <c r="WPX121" s="63"/>
      <c r="WPY121" s="63"/>
      <c r="WPZ121" s="63"/>
      <c r="WQA121" s="63"/>
      <c r="WQB121" s="63"/>
      <c r="WQC121" s="63"/>
      <c r="WQD121" s="63"/>
      <c r="WQE121" s="63"/>
      <c r="WQF121" s="63"/>
      <c r="WQG121" s="63"/>
      <c r="WQH121" s="63"/>
      <c r="WQI121" s="63"/>
      <c r="WQJ121" s="63"/>
      <c r="WQK121" s="63"/>
      <c r="WQL121" s="63"/>
      <c r="WQM121" s="63"/>
      <c r="WQN121" s="63"/>
      <c r="WQO121" s="63"/>
      <c r="WQP121" s="63"/>
      <c r="WQQ121" s="63"/>
      <c r="WQR121" s="63"/>
      <c r="WQS121" s="63"/>
      <c r="WQT121" s="63"/>
      <c r="WQU121" s="63"/>
      <c r="WQV121" s="63"/>
      <c r="WQW121" s="63"/>
      <c r="WQX121" s="63"/>
      <c r="WQY121" s="63"/>
      <c r="WQZ121" s="63"/>
      <c r="WRA121" s="63"/>
      <c r="WRB121" s="63"/>
      <c r="WRC121" s="63"/>
      <c r="WRD121" s="63"/>
      <c r="WRE121" s="63"/>
      <c r="WRF121" s="63"/>
      <c r="WRG121" s="63"/>
      <c r="WRH121" s="63"/>
      <c r="WRI121" s="63"/>
      <c r="WRJ121" s="63"/>
      <c r="WRK121" s="63"/>
      <c r="WRL121" s="63"/>
      <c r="WRM121" s="63"/>
      <c r="WRN121" s="63"/>
      <c r="WRO121" s="63"/>
      <c r="WRP121" s="63"/>
      <c r="WRQ121" s="63"/>
      <c r="WRR121" s="63"/>
      <c r="WRS121" s="63"/>
      <c r="WRT121" s="63"/>
      <c r="WRU121" s="63"/>
      <c r="WRV121" s="63"/>
      <c r="WRW121" s="63"/>
      <c r="WRX121" s="63"/>
      <c r="WRY121" s="63"/>
      <c r="WRZ121" s="63"/>
      <c r="WSA121" s="63"/>
      <c r="WSB121" s="63"/>
      <c r="WSC121" s="63"/>
      <c r="WSD121" s="63"/>
      <c r="WSE121" s="63"/>
      <c r="WSF121" s="63"/>
      <c r="WSG121" s="63"/>
      <c r="WSH121" s="63"/>
      <c r="WSI121" s="63"/>
      <c r="WSJ121" s="63"/>
      <c r="WSK121" s="63"/>
      <c r="WSL121" s="63"/>
      <c r="WSM121" s="63"/>
      <c r="WSN121" s="63"/>
      <c r="WSO121" s="63"/>
      <c r="WSP121" s="63"/>
      <c r="WSQ121" s="63"/>
      <c r="WSR121" s="63"/>
      <c r="WSS121" s="63"/>
      <c r="WST121" s="63"/>
      <c r="WSU121" s="63"/>
      <c r="WSV121" s="63"/>
      <c r="WSW121" s="63"/>
      <c r="WSX121" s="63"/>
      <c r="WSY121" s="63"/>
      <c r="WSZ121" s="63"/>
      <c r="WTA121" s="63"/>
      <c r="WTB121" s="63"/>
      <c r="WTC121" s="63"/>
      <c r="WTD121" s="63"/>
      <c r="WTE121" s="63"/>
      <c r="WTF121" s="63"/>
      <c r="WTG121" s="63"/>
      <c r="WTH121" s="63"/>
      <c r="WTI121" s="63"/>
      <c r="WTJ121" s="63"/>
      <c r="WTK121" s="63"/>
      <c r="WTL121" s="63"/>
      <c r="WTM121" s="63"/>
      <c r="WTN121" s="63"/>
      <c r="WTO121" s="63"/>
      <c r="WTP121" s="63"/>
      <c r="WTQ121" s="63"/>
      <c r="WTR121" s="63"/>
      <c r="WTS121" s="63"/>
      <c r="WTT121" s="63"/>
      <c r="WTU121" s="63"/>
      <c r="WTV121" s="63"/>
      <c r="WTW121" s="63"/>
      <c r="WTX121" s="63"/>
      <c r="WTY121" s="63"/>
      <c r="WTZ121" s="63"/>
      <c r="WUA121" s="63"/>
      <c r="WUB121" s="63"/>
      <c r="WUC121" s="63"/>
      <c r="WUD121" s="63"/>
      <c r="WUE121" s="63"/>
      <c r="WUF121" s="63"/>
      <c r="WUG121" s="63"/>
      <c r="WUH121" s="63"/>
      <c r="WUI121" s="63"/>
      <c r="WUJ121" s="63"/>
      <c r="WUK121" s="63"/>
      <c r="WUL121" s="63"/>
      <c r="WUM121" s="63"/>
      <c r="WUN121" s="63"/>
      <c r="WUO121" s="63"/>
      <c r="WUP121" s="63"/>
      <c r="WUQ121" s="63"/>
      <c r="WUR121" s="63"/>
      <c r="WUS121" s="63"/>
      <c r="WUT121" s="63"/>
      <c r="WUU121" s="63"/>
      <c r="WUV121" s="63"/>
      <c r="WUW121" s="63"/>
      <c r="WUX121" s="63"/>
      <c r="WUY121" s="63"/>
      <c r="WUZ121" s="63"/>
      <c r="WVA121" s="63"/>
      <c r="WVB121" s="63"/>
      <c r="WVC121" s="63"/>
      <c r="WVD121" s="63"/>
      <c r="WVE121" s="63"/>
      <c r="WVF121" s="63"/>
      <c r="WVG121" s="63"/>
      <c r="WVH121" s="63"/>
      <c r="WVI121" s="63"/>
      <c r="WVJ121" s="63"/>
      <c r="WVK121" s="63"/>
      <c r="WVL121" s="63"/>
      <c r="WVM121" s="63"/>
      <c r="WVN121" s="63"/>
      <c r="WVO121" s="63"/>
      <c r="WVP121" s="63"/>
      <c r="WVQ121" s="63"/>
      <c r="WVR121" s="63"/>
      <c r="WVS121" s="63"/>
      <c r="WVT121" s="63"/>
      <c r="WVU121" s="63"/>
      <c r="WVV121" s="63"/>
      <c r="WVW121" s="63"/>
      <c r="WVX121" s="63"/>
      <c r="WVY121" s="63"/>
      <c r="WVZ121" s="63"/>
      <c r="WWA121" s="63"/>
      <c r="WWB121" s="63"/>
      <c r="WWC121" s="63"/>
      <c r="WWD121" s="63"/>
      <c r="WWE121" s="63"/>
      <c r="WWF121" s="63"/>
      <c r="WWG121" s="63"/>
      <c r="WWH121" s="63"/>
      <c r="WWI121" s="63"/>
      <c r="WWJ121" s="63"/>
      <c r="WWK121" s="63"/>
      <c r="WWL121" s="63"/>
      <c r="WWM121" s="63"/>
      <c r="WWN121" s="63"/>
      <c r="WWO121" s="63"/>
      <c r="WWP121" s="63"/>
      <c r="WWQ121" s="63"/>
      <c r="WWR121" s="63"/>
      <c r="WWS121" s="63"/>
      <c r="WWT121" s="63"/>
      <c r="WWU121" s="63"/>
      <c r="WWV121" s="63"/>
      <c r="WWW121" s="63"/>
      <c r="WWX121" s="63"/>
      <c r="WWY121" s="63"/>
      <c r="WWZ121" s="63"/>
      <c r="WXA121" s="63"/>
      <c r="WXB121" s="63"/>
      <c r="WXC121" s="63"/>
      <c r="WXD121" s="63"/>
      <c r="WXE121" s="63"/>
      <c r="WXF121" s="63"/>
      <c r="WXG121" s="63"/>
      <c r="WXH121" s="63"/>
      <c r="WXI121" s="63"/>
      <c r="WXJ121" s="63"/>
      <c r="WXK121" s="63"/>
      <c r="WXL121" s="63"/>
      <c r="WXM121" s="63"/>
      <c r="WXN121" s="63"/>
      <c r="WXO121" s="63"/>
      <c r="WXP121" s="63"/>
      <c r="WXQ121" s="63"/>
      <c r="WXR121" s="63"/>
      <c r="WXS121" s="63"/>
      <c r="WXT121" s="63"/>
      <c r="WXU121" s="63"/>
      <c r="WXV121" s="63"/>
      <c r="WXW121" s="63"/>
      <c r="WXX121" s="63"/>
      <c r="WXY121" s="63"/>
      <c r="WXZ121" s="63"/>
      <c r="WYA121" s="63"/>
      <c r="WYB121" s="63"/>
      <c r="WYC121" s="63"/>
      <c r="WYD121" s="63"/>
      <c r="WYE121" s="63"/>
      <c r="WYF121" s="63"/>
      <c r="WYG121" s="63"/>
      <c r="WYH121" s="63"/>
      <c r="WYI121" s="63"/>
      <c r="WYJ121" s="63"/>
      <c r="WYK121" s="63"/>
      <c r="WYL121" s="63"/>
      <c r="WYM121" s="63"/>
      <c r="WYN121" s="63"/>
      <c r="WYO121" s="63"/>
      <c r="WYP121" s="63"/>
      <c r="WYQ121" s="63"/>
      <c r="WYR121" s="63"/>
      <c r="WYS121" s="63"/>
      <c r="WYT121" s="63"/>
      <c r="WYU121" s="63"/>
      <c r="WYV121" s="63"/>
      <c r="WYW121" s="63"/>
      <c r="WYX121" s="63"/>
      <c r="WYY121" s="63"/>
      <c r="WYZ121" s="63"/>
      <c r="WZA121" s="63"/>
      <c r="WZB121" s="63"/>
      <c r="WZC121" s="63"/>
      <c r="WZD121" s="63"/>
      <c r="WZE121" s="63"/>
      <c r="WZF121" s="63"/>
      <c r="WZG121" s="63"/>
      <c r="WZH121" s="63"/>
      <c r="WZI121" s="63"/>
      <c r="WZJ121" s="63"/>
      <c r="WZK121" s="63"/>
      <c r="WZL121" s="63"/>
      <c r="WZM121" s="63"/>
      <c r="WZN121" s="63"/>
      <c r="WZO121" s="63"/>
      <c r="WZP121" s="63"/>
      <c r="WZQ121" s="63"/>
      <c r="WZR121" s="63"/>
      <c r="WZS121" s="63"/>
      <c r="WZT121" s="63"/>
      <c r="WZU121" s="63"/>
      <c r="WZV121" s="63"/>
      <c r="WZW121" s="63"/>
      <c r="WZX121" s="63"/>
      <c r="WZY121" s="63"/>
      <c r="WZZ121" s="63"/>
      <c r="XAA121" s="63"/>
      <c r="XAB121" s="63"/>
      <c r="XAC121" s="63"/>
      <c r="XAD121" s="63"/>
      <c r="XAE121" s="63"/>
      <c r="XAF121" s="63"/>
      <c r="XAG121" s="63"/>
      <c r="XAH121" s="63"/>
      <c r="XAI121" s="63"/>
      <c r="XAJ121" s="63"/>
      <c r="XAK121" s="63"/>
      <c r="XAL121" s="63"/>
      <c r="XAM121" s="63"/>
      <c r="XAN121" s="63"/>
      <c r="XAO121" s="63"/>
      <c r="XAP121" s="63"/>
      <c r="XAQ121" s="63"/>
      <c r="XAR121" s="63"/>
      <c r="XAS121" s="63"/>
      <c r="XAT121" s="63"/>
      <c r="XAU121" s="63"/>
      <c r="XAV121" s="63"/>
      <c r="XAW121" s="63"/>
      <c r="XAX121" s="63"/>
      <c r="XAY121" s="63"/>
      <c r="XAZ121" s="63"/>
      <c r="XBA121" s="63"/>
      <c r="XBB121" s="63"/>
      <c r="XBC121" s="63"/>
      <c r="XBD121" s="63"/>
      <c r="XBE121" s="63"/>
      <c r="XBF121" s="63"/>
      <c r="XBG121" s="63"/>
      <c r="XBH121" s="63"/>
      <c r="XBI121" s="63"/>
      <c r="XBJ121" s="63"/>
      <c r="XBK121" s="63"/>
      <c r="XBL121" s="63"/>
      <c r="XBM121" s="63"/>
      <c r="XBN121" s="63"/>
      <c r="XBO121" s="63"/>
      <c r="XBP121" s="63"/>
      <c r="XBQ121" s="63"/>
      <c r="XBR121" s="63"/>
      <c r="XBS121" s="63"/>
      <c r="XBT121" s="63"/>
      <c r="XBU121" s="63"/>
      <c r="XBV121" s="63"/>
      <c r="XBW121" s="63"/>
      <c r="XBX121" s="63"/>
      <c r="XBY121" s="63"/>
      <c r="XBZ121" s="63"/>
      <c r="XCA121" s="63"/>
      <c r="XCB121" s="63"/>
      <c r="XCC121" s="63"/>
      <c r="XCD121" s="63"/>
      <c r="XCE121" s="63"/>
      <c r="XCF121" s="63"/>
      <c r="XCG121" s="63"/>
      <c r="XCH121" s="63"/>
      <c r="XCI121" s="63"/>
      <c r="XCJ121" s="63"/>
      <c r="XCK121" s="63"/>
      <c r="XCL121" s="63"/>
      <c r="XCM121" s="63"/>
      <c r="XCN121" s="63"/>
      <c r="XCO121" s="63"/>
      <c r="XCP121" s="63"/>
      <c r="XCQ121" s="63"/>
      <c r="XCR121" s="63"/>
      <c r="XCS121" s="63"/>
      <c r="XCT121" s="63"/>
      <c r="XCU121" s="63"/>
      <c r="XCV121" s="63"/>
      <c r="XCW121" s="63"/>
      <c r="XCX121" s="63"/>
      <c r="XCY121" s="63"/>
      <c r="XCZ121" s="63"/>
      <c r="XDA121" s="63"/>
      <c r="XDB121" s="63"/>
      <c r="XDC121" s="63"/>
      <c r="XDD121" s="63"/>
      <c r="XDE121" s="63"/>
      <c r="XDF121" s="63"/>
      <c r="XDG121" s="63"/>
      <c r="XDH121" s="63"/>
      <c r="XDI121" s="63"/>
      <c r="XDJ121" s="63"/>
      <c r="XDK121" s="63"/>
      <c r="XDL121" s="63"/>
      <c r="XDM121" s="63"/>
      <c r="XDN121" s="63"/>
      <c r="XDO121" s="63"/>
      <c r="XDP121" s="63"/>
      <c r="XDQ121" s="63"/>
      <c r="XDR121" s="63"/>
      <c r="XDS121" s="63"/>
      <c r="XDT121" s="63"/>
      <c r="XDU121" s="63"/>
      <c r="XDV121" s="63"/>
      <c r="XDW121" s="63"/>
      <c r="XDX121" s="63"/>
      <c r="XDY121" s="63"/>
      <c r="XDZ121" s="63"/>
      <c r="XEA121" s="63"/>
      <c r="XEB121" s="63"/>
      <c r="XEC121" s="63"/>
      <c r="XED121" s="63"/>
      <c r="XEE121" s="63"/>
      <c r="XEF121" s="63"/>
      <c r="XEG121" s="63"/>
      <c r="XEH121" s="63"/>
      <c r="XEI121" s="63"/>
      <c r="XEJ121" s="63"/>
      <c r="XEK121" s="63"/>
      <c r="XEL121" s="63"/>
      <c r="XEM121" s="63"/>
      <c r="XEN121" s="63"/>
      <c r="XEO121" s="63"/>
      <c r="XEP121" s="63"/>
      <c r="XEQ121" s="63"/>
      <c r="XER121" s="63"/>
      <c r="XES121" s="63"/>
      <c r="XET121" s="63"/>
      <c r="XEU121" s="63"/>
      <c r="XEV121" s="63"/>
      <c r="XEW121" s="63"/>
      <c r="XEX121" s="63"/>
      <c r="XEY121" s="63"/>
      <c r="XEZ121" s="63"/>
      <c r="XFA121" s="63"/>
      <c r="XFB121" s="63"/>
    </row>
    <row r="122" spans="2:16382" ht="15" customHeight="1">
      <c r="B122" s="57" t="s">
        <v>61</v>
      </c>
      <c r="C122" s="58" t="s">
        <v>69</v>
      </c>
      <c r="D122" s="59">
        <f>SUM(D117:D121)</f>
        <v>37495</v>
      </c>
      <c r="E122" s="59">
        <f t="shared" ref="E122:K122" si="51">SUM(E117:E121)</f>
        <v>48768</v>
      </c>
      <c r="F122" s="59">
        <f t="shared" si="51"/>
        <v>49606</v>
      </c>
      <c r="G122" s="59">
        <f t="shared" ca="1" si="51"/>
        <v>67705.492574111879</v>
      </c>
      <c r="H122" s="59">
        <f t="shared" ca="1" si="51"/>
        <v>81556.160242359139</v>
      </c>
      <c r="I122" s="59">
        <f t="shared" ca="1" si="51"/>
        <v>92489.959432902848</v>
      </c>
      <c r="J122" s="59">
        <f t="shared" ca="1" si="51"/>
        <v>103387.74653783135</v>
      </c>
      <c r="K122" s="59">
        <f t="shared" ca="1" si="51"/>
        <v>113189.95407753368</v>
      </c>
    </row>
    <row r="123" spans="2:16382" ht="15" customHeight="1">
      <c r="B123" s="39"/>
      <c r="C123" s="22"/>
      <c r="D123" s="63"/>
      <c r="E123" s="63"/>
      <c r="F123" s="63"/>
    </row>
    <row r="124" spans="2:16382" ht="15" customHeight="1">
      <c r="B124" s="74" t="s">
        <v>63</v>
      </c>
      <c r="C124" s="75"/>
      <c r="D124" s="125"/>
      <c r="E124" s="125"/>
      <c r="F124" s="125"/>
      <c r="G124" s="125"/>
      <c r="H124" s="125"/>
      <c r="I124" s="125"/>
      <c r="J124" s="125"/>
      <c r="K124" s="125"/>
    </row>
    <row r="125" spans="2:16382" ht="15" customHeight="1">
      <c r="B125" s="39" t="s">
        <v>125</v>
      </c>
      <c r="C125" s="22" t="s">
        <v>69</v>
      </c>
      <c r="D125" s="63">
        <v>-10142</v>
      </c>
      <c r="E125" s="63">
        <v>-2779</v>
      </c>
      <c r="F125" s="63">
        <v>-4713</v>
      </c>
      <c r="G125" s="128">
        <f ca="1">-'BS &amp; CF Drivers'!G30</f>
        <v>-7139.7203970564497</v>
      </c>
      <c r="H125" s="128">
        <f ca="1">-'BS &amp; CF Drivers'!H30</f>
        <v>-8595.5516978998257</v>
      </c>
      <c r="I125" s="128">
        <f ca="1">-'BS &amp; CF Drivers'!I30</f>
        <v>-9765.3240769412005</v>
      </c>
      <c r="J125" s="128">
        <f ca="1">-'BS &amp; CF Drivers'!J30</f>
        <v>-10922.074200580257</v>
      </c>
      <c r="K125" s="128">
        <f ca="1">-'BS &amp; CF Drivers'!K30</f>
        <v>-12067.744187163651</v>
      </c>
    </row>
    <row r="126" spans="2:16382" ht="15" customHeight="1">
      <c r="B126" s="39" t="s">
        <v>123</v>
      </c>
      <c r="C126" s="22" t="s">
        <v>69</v>
      </c>
      <c r="D126" s="63">
        <v>0</v>
      </c>
      <c r="E126" s="63">
        <v>0</v>
      </c>
      <c r="F126" s="63">
        <v>-2182</v>
      </c>
      <c r="G126" s="130">
        <v>0</v>
      </c>
      <c r="H126" s="130">
        <v>0</v>
      </c>
      <c r="I126" s="130">
        <v>0</v>
      </c>
      <c r="J126" s="130">
        <v>0</v>
      </c>
      <c r="K126" s="130">
        <v>0</v>
      </c>
    </row>
    <row r="127" spans="2:16382" ht="15" customHeight="1">
      <c r="B127" s="39" t="s">
        <v>124</v>
      </c>
      <c r="C127" s="22" t="s">
        <v>69</v>
      </c>
      <c r="D127" s="63">
        <v>1</v>
      </c>
      <c r="E127" s="63">
        <v>13</v>
      </c>
      <c r="F127" s="63">
        <v>7</v>
      </c>
      <c r="G127" s="130">
        <v>0</v>
      </c>
      <c r="H127" s="130">
        <v>0</v>
      </c>
      <c r="I127" s="130">
        <v>0</v>
      </c>
      <c r="J127" s="130">
        <v>0</v>
      </c>
      <c r="K127" s="130">
        <v>0</v>
      </c>
    </row>
    <row r="128" spans="2:16382" ht="15" customHeight="1">
      <c r="B128" s="39" t="s">
        <v>126</v>
      </c>
      <c r="C128" s="22" t="s">
        <v>69</v>
      </c>
      <c r="D128" s="63">
        <v>0</v>
      </c>
      <c r="E128" s="63">
        <v>0</v>
      </c>
      <c r="F128" s="63">
        <v>130</v>
      </c>
      <c r="G128" s="130">
        <v>0</v>
      </c>
      <c r="H128" s="130">
        <v>0</v>
      </c>
      <c r="I128" s="130">
        <v>0</v>
      </c>
      <c r="J128" s="130">
        <v>0</v>
      </c>
      <c r="K128" s="130">
        <v>0</v>
      </c>
    </row>
    <row r="129" spans="2:13" ht="15" customHeight="1">
      <c r="B129" s="39" t="s">
        <v>127</v>
      </c>
      <c r="C129" s="22" t="s">
        <v>69</v>
      </c>
      <c r="D129" s="63">
        <v>0</v>
      </c>
      <c r="E129" s="63">
        <v>0</v>
      </c>
      <c r="F129" s="63">
        <v>-5372</v>
      </c>
      <c r="G129" s="130">
        <v>0</v>
      </c>
      <c r="H129" s="130">
        <v>0</v>
      </c>
      <c r="I129" s="130">
        <v>0</v>
      </c>
      <c r="J129" s="130">
        <v>0</v>
      </c>
      <c r="K129" s="130">
        <v>0</v>
      </c>
      <c r="M129" s="7" t="s">
        <v>262</v>
      </c>
    </row>
    <row r="130" spans="2:13" ht="15" customHeight="1">
      <c r="B130" s="39" t="s">
        <v>128</v>
      </c>
      <c r="C130" s="22" t="s">
        <v>69</v>
      </c>
      <c r="D130" s="63">
        <v>0</v>
      </c>
      <c r="E130" s="63">
        <v>-56180</v>
      </c>
      <c r="F130" s="63">
        <v>-91911</v>
      </c>
      <c r="G130" s="130">
        <v>0</v>
      </c>
      <c r="H130" s="130">
        <v>0</v>
      </c>
      <c r="I130" s="130">
        <v>0</v>
      </c>
      <c r="J130" s="130">
        <v>0</v>
      </c>
      <c r="K130" s="130">
        <v>0</v>
      </c>
      <c r="M130" s="7" t="s">
        <v>262</v>
      </c>
    </row>
    <row r="131" spans="2:13" ht="15" customHeight="1">
      <c r="B131" s="57" t="s">
        <v>62</v>
      </c>
      <c r="C131" s="58" t="s">
        <v>69</v>
      </c>
      <c r="D131" s="59">
        <f>SUM(D125:D130)</f>
        <v>-10141</v>
      </c>
      <c r="E131" s="59">
        <f t="shared" ref="E131:K131" si="52">SUM(E125:E130)</f>
        <v>-58946</v>
      </c>
      <c r="F131" s="59">
        <f t="shared" si="52"/>
        <v>-104041</v>
      </c>
      <c r="G131" s="59">
        <f t="shared" ca="1" si="52"/>
        <v>-7139.7203970564497</v>
      </c>
      <c r="H131" s="59">
        <f t="shared" ca="1" si="52"/>
        <v>-8595.5516978998257</v>
      </c>
      <c r="I131" s="59">
        <f t="shared" ca="1" si="52"/>
        <v>-9765.3240769412005</v>
      </c>
      <c r="J131" s="59">
        <f t="shared" ca="1" si="52"/>
        <v>-10922.074200580257</v>
      </c>
      <c r="K131" s="59">
        <f t="shared" ca="1" si="52"/>
        <v>-12067.744187163651</v>
      </c>
    </row>
    <row r="132" spans="2:13" ht="15" customHeight="1">
      <c r="B132" s="39"/>
      <c r="C132" s="22"/>
      <c r="D132" s="63"/>
      <c r="E132" s="63"/>
      <c r="F132" s="63"/>
    </row>
    <row r="133" spans="2:13" ht="15" customHeight="1">
      <c r="B133" s="74" t="s">
        <v>65</v>
      </c>
      <c r="C133" s="75"/>
      <c r="D133" s="125"/>
      <c r="E133" s="125"/>
      <c r="F133" s="125"/>
      <c r="G133" s="125"/>
      <c r="H133" s="125"/>
      <c r="I133" s="125"/>
      <c r="J133" s="125"/>
      <c r="K133" s="125"/>
    </row>
    <row r="134" spans="2:13" ht="15" customHeight="1">
      <c r="B134" s="39" t="s">
        <v>129</v>
      </c>
      <c r="C134" s="22" t="s">
        <v>69</v>
      </c>
      <c r="D134" s="63">
        <v>0</v>
      </c>
      <c r="E134" s="63">
        <v>-619</v>
      </c>
      <c r="F134" s="63">
        <v>-816</v>
      </c>
      <c r="G134" s="130">
        <v>0</v>
      </c>
      <c r="H134" s="130">
        <v>0</v>
      </c>
      <c r="I134" s="130">
        <v>0</v>
      </c>
      <c r="J134" s="130">
        <v>0</v>
      </c>
      <c r="K134" s="130">
        <v>0</v>
      </c>
    </row>
    <row r="135" spans="2:13" ht="15" customHeight="1">
      <c r="B135" s="39" t="s">
        <v>130</v>
      </c>
      <c r="C135" s="22" t="s">
        <v>69</v>
      </c>
      <c r="D135" s="63">
        <v>-34967</v>
      </c>
      <c r="E135" s="63">
        <v>-21724</v>
      </c>
      <c r="F135" s="63">
        <v>-10500</v>
      </c>
      <c r="G135" s="130">
        <f ca="1">-'BS &amp; CF Drivers'!G107*'3FS'!G29</f>
        <v>-32515.100763492199</v>
      </c>
      <c r="H135" s="130">
        <f ca="1">-'BS &amp; CF Drivers'!H107*'3FS'!H29</f>
        <v>-42352.563882154354</v>
      </c>
      <c r="I135" s="130">
        <f ca="1">-'BS &amp; CF Drivers'!I107*'3FS'!I29</f>
        <v>-47579.50098203485</v>
      </c>
      <c r="J135" s="130">
        <f ca="1">-'BS &amp; CF Drivers'!J107*'3FS'!J29</f>
        <v>-52675.286515178224</v>
      </c>
      <c r="K135" s="130">
        <f ca="1">-'BS &amp; CF Drivers'!K107*'3FS'!K29</f>
        <v>-57068.012696395112</v>
      </c>
    </row>
    <row r="136" spans="2:13" ht="15" customHeight="1">
      <c r="B136" s="39" t="s">
        <v>131</v>
      </c>
      <c r="C136" s="22" t="s">
        <v>69</v>
      </c>
      <c r="D136" s="63">
        <v>11700</v>
      </c>
      <c r="E136" s="63">
        <v>32000</v>
      </c>
      <c r="F136" s="63">
        <v>193553</v>
      </c>
      <c r="G136" s="130">
        <f ca="1">+'BS &amp; CF Drivers'!G97</f>
        <v>0</v>
      </c>
      <c r="H136" s="130">
        <f ca="1">+'BS &amp; CF Drivers'!H97</f>
        <v>0</v>
      </c>
      <c r="I136" s="130">
        <f ca="1">+'BS &amp; CF Drivers'!I97</f>
        <v>0</v>
      </c>
      <c r="J136" s="130">
        <f ca="1">+'BS &amp; CF Drivers'!J97</f>
        <v>0</v>
      </c>
      <c r="K136" s="130">
        <f ca="1">+'BS &amp; CF Drivers'!K97</f>
        <v>0</v>
      </c>
    </row>
    <row r="137" spans="2:13" ht="15" customHeight="1">
      <c r="B137" s="39" t="s">
        <v>132</v>
      </c>
      <c r="C137" s="22" t="s">
        <v>69</v>
      </c>
      <c r="D137" s="63">
        <v>0</v>
      </c>
      <c r="E137" s="63">
        <v>-16182</v>
      </c>
      <c r="F137" s="63">
        <v>-86193</v>
      </c>
      <c r="G137" s="136">
        <f ca="1">+'BS &amp; CF Drivers'!G101</f>
        <v>-132320</v>
      </c>
      <c r="H137" s="136">
        <f ca="1">+'BS &amp; CF Drivers'!H101</f>
        <v>0</v>
      </c>
      <c r="I137" s="136">
        <f ca="1">+'BS &amp; CF Drivers'!I101</f>
        <v>0</v>
      </c>
      <c r="J137" s="136">
        <f ca="1">+'BS &amp; CF Drivers'!J101</f>
        <v>0</v>
      </c>
      <c r="K137" s="136">
        <f ca="1">+'BS &amp; CF Drivers'!K101</f>
        <v>0</v>
      </c>
    </row>
    <row r="138" spans="2:13" ht="15" customHeight="1">
      <c r="B138" s="39" t="s">
        <v>424</v>
      </c>
      <c r="C138" s="22" t="s">
        <v>69</v>
      </c>
      <c r="D138" s="63">
        <v>0</v>
      </c>
      <c r="E138" s="63">
        <v>0</v>
      </c>
      <c r="F138" s="63">
        <v>0</v>
      </c>
      <c r="G138" s="130">
        <v>0</v>
      </c>
      <c r="H138" s="130">
        <v>0</v>
      </c>
      <c r="I138" s="130">
        <v>0</v>
      </c>
      <c r="J138" s="130">
        <v>0</v>
      </c>
      <c r="K138" s="130">
        <v>0</v>
      </c>
    </row>
    <row r="139" spans="2:13" ht="15" customHeight="1">
      <c r="B139" s="39" t="s">
        <v>66</v>
      </c>
      <c r="C139" s="22" t="s">
        <v>69</v>
      </c>
      <c r="D139" s="63">
        <v>0</v>
      </c>
      <c r="E139" s="63">
        <v>-1663</v>
      </c>
      <c r="F139" s="63">
        <v>-1847</v>
      </c>
      <c r="G139" s="286">
        <f>200000*1.1</f>
        <v>220000.00000000003</v>
      </c>
      <c r="H139" s="136">
        <v>0</v>
      </c>
      <c r="I139" s="136">
        <v>0</v>
      </c>
      <c r="J139" s="136">
        <v>0</v>
      </c>
      <c r="K139" s="136">
        <v>0</v>
      </c>
      <c r="M139" s="7" t="s">
        <v>425</v>
      </c>
    </row>
    <row r="140" spans="2:13" ht="15" customHeight="1">
      <c r="B140" s="39" t="s">
        <v>133</v>
      </c>
      <c r="C140" s="22" t="s">
        <v>69</v>
      </c>
      <c r="D140" s="63">
        <v>-266</v>
      </c>
      <c r="E140" s="63">
        <v>0</v>
      </c>
      <c r="F140" s="63">
        <v>-2999</v>
      </c>
      <c r="G140" s="130">
        <v>0</v>
      </c>
      <c r="H140" s="130">
        <v>0</v>
      </c>
      <c r="I140" s="130">
        <v>0</v>
      </c>
      <c r="J140" s="130">
        <v>0</v>
      </c>
      <c r="K140" s="130">
        <v>0</v>
      </c>
    </row>
    <row r="141" spans="2:13" ht="15" customHeight="1">
      <c r="B141" s="39" t="s">
        <v>60</v>
      </c>
      <c r="C141" s="22" t="s">
        <v>69</v>
      </c>
      <c r="D141" s="63">
        <v>-37</v>
      </c>
      <c r="E141" s="63">
        <v>-658</v>
      </c>
      <c r="F141" s="63">
        <v>-2813</v>
      </c>
      <c r="G141" s="130">
        <f ca="1">-G102</f>
        <v>-2216.36</v>
      </c>
      <c r="H141" s="130">
        <f t="shared" ref="H141:K141" ca="1" si="53">-H102</f>
        <v>0</v>
      </c>
      <c r="I141" s="130">
        <f t="shared" ca="1" si="53"/>
        <v>0</v>
      </c>
      <c r="J141" s="130">
        <f t="shared" ca="1" si="53"/>
        <v>0</v>
      </c>
      <c r="K141" s="130">
        <f t="shared" ca="1" si="53"/>
        <v>0</v>
      </c>
    </row>
    <row r="142" spans="2:13" ht="15" customHeight="1">
      <c r="B142" s="39" t="s">
        <v>134</v>
      </c>
      <c r="C142" s="22" t="s">
        <v>69</v>
      </c>
      <c r="D142" s="63">
        <v>0</v>
      </c>
      <c r="E142" s="63">
        <v>56297</v>
      </c>
      <c r="F142" s="63">
        <v>0</v>
      </c>
      <c r="G142" s="130">
        <v>0</v>
      </c>
      <c r="H142" s="130">
        <v>0</v>
      </c>
      <c r="I142" s="130">
        <v>0</v>
      </c>
      <c r="J142" s="130">
        <v>0</v>
      </c>
      <c r="K142" s="130">
        <v>0</v>
      </c>
    </row>
    <row r="143" spans="2:13" ht="15" customHeight="1">
      <c r="B143" s="39" t="s">
        <v>135</v>
      </c>
      <c r="C143" s="22" t="s">
        <v>69</v>
      </c>
      <c r="D143" s="63">
        <v>0</v>
      </c>
      <c r="E143" s="63">
        <v>-42000</v>
      </c>
      <c r="F143" s="63">
        <v>-14297</v>
      </c>
      <c r="G143" s="130">
        <v>0</v>
      </c>
      <c r="H143" s="130">
        <v>0</v>
      </c>
      <c r="I143" s="130">
        <v>0</v>
      </c>
      <c r="J143" s="130">
        <v>0</v>
      </c>
      <c r="K143" s="130">
        <v>0</v>
      </c>
    </row>
    <row r="144" spans="2:13" ht="15" customHeight="1">
      <c r="B144" s="57" t="s">
        <v>67</v>
      </c>
      <c r="C144" s="58" t="s">
        <v>69</v>
      </c>
      <c r="D144" s="59">
        <f>SUM(D134:D143)</f>
        <v>-23570</v>
      </c>
      <c r="E144" s="59">
        <f t="shared" ref="E144:K144" si="54">SUM(E134:E143)</f>
        <v>5451</v>
      </c>
      <c r="F144" s="59">
        <f t="shared" si="54"/>
        <v>74088</v>
      </c>
      <c r="G144" s="59">
        <f t="shared" ca="1" si="54"/>
        <v>52948.53923650783</v>
      </c>
      <c r="H144" s="59">
        <f t="shared" ca="1" si="54"/>
        <v>-42352.563882154354</v>
      </c>
      <c r="I144" s="59">
        <f t="shared" ca="1" si="54"/>
        <v>-47579.50098203485</v>
      </c>
      <c r="J144" s="59">
        <f t="shared" ca="1" si="54"/>
        <v>-52675.286515178224</v>
      </c>
      <c r="K144" s="59">
        <f t="shared" ca="1" si="54"/>
        <v>-57068.012696395112</v>
      </c>
    </row>
    <row r="145" spans="2:11" ht="15" customHeight="1">
      <c r="B145" s="39"/>
      <c r="C145" s="22"/>
      <c r="D145" s="63"/>
      <c r="E145" s="63"/>
      <c r="F145" s="63"/>
    </row>
    <row r="146" spans="2:11" s="61" customFormat="1" ht="15" customHeight="1">
      <c r="B146" s="47" t="s">
        <v>68</v>
      </c>
      <c r="C146" s="48" t="s">
        <v>69</v>
      </c>
      <c r="D146" s="108">
        <f>+D122+D131+D144</f>
        <v>3784</v>
      </c>
      <c r="E146" s="108">
        <f t="shared" ref="E146:K146" si="55">+E122+E131+E144</f>
        <v>-4727</v>
      </c>
      <c r="F146" s="108">
        <f t="shared" si="55"/>
        <v>19653</v>
      </c>
      <c r="G146" s="108">
        <f t="shared" ca="1" si="55"/>
        <v>113514.31141356326</v>
      </c>
      <c r="H146" s="108">
        <f ca="1">+H122+H131+H144</f>
        <v>30608.044662304965</v>
      </c>
      <c r="I146" s="108">
        <f t="shared" ca="1" si="55"/>
        <v>35145.134373926805</v>
      </c>
      <c r="J146" s="108">
        <f t="shared" ca="1" si="55"/>
        <v>39790.385822072865</v>
      </c>
      <c r="K146" s="108">
        <f t="shared" ca="1" si="55"/>
        <v>44054.197193974913</v>
      </c>
    </row>
    <row r="147" spans="2:11" ht="15" customHeight="1">
      <c r="B147" s="39"/>
      <c r="C147" s="22"/>
      <c r="D147" s="63"/>
      <c r="E147" s="63"/>
      <c r="F147" s="63"/>
    </row>
    <row r="148" spans="2:11" ht="15" customHeight="1">
      <c r="B148" s="39" t="s">
        <v>16</v>
      </c>
      <c r="C148" s="22" t="s">
        <v>69</v>
      </c>
      <c r="D148" s="63">
        <v>0</v>
      </c>
      <c r="E148" s="63">
        <v>0</v>
      </c>
      <c r="F148" s="63">
        <v>-206</v>
      </c>
      <c r="G148" s="130">
        <v>0</v>
      </c>
      <c r="H148" s="130">
        <v>0</v>
      </c>
      <c r="I148" s="130">
        <v>0</v>
      </c>
      <c r="J148" s="130">
        <v>0</v>
      </c>
      <c r="K148" s="130">
        <v>0</v>
      </c>
    </row>
    <row r="149" spans="2:11" ht="15" customHeight="1">
      <c r="B149" s="39" t="s">
        <v>14</v>
      </c>
      <c r="C149" s="22" t="s">
        <v>69</v>
      </c>
      <c r="D149" s="63">
        <v>6432</v>
      </c>
      <c r="E149" s="56">
        <f t="shared" ref="E149:F149" si="56">+D150</f>
        <v>10216</v>
      </c>
      <c r="F149" s="56">
        <f t="shared" si="56"/>
        <v>5489</v>
      </c>
      <c r="G149" s="56">
        <f>+F50</f>
        <v>26371</v>
      </c>
      <c r="H149" s="56">
        <f t="shared" ref="H149:K149" ca="1" si="57">+G50</f>
        <v>139885.31141356326</v>
      </c>
      <c r="I149" s="56">
        <f t="shared" ca="1" si="57"/>
        <v>170493.35607586824</v>
      </c>
      <c r="J149" s="56">
        <f t="shared" ca="1" si="57"/>
        <v>205638.49044979503</v>
      </c>
      <c r="K149" s="56">
        <f t="shared" ca="1" si="57"/>
        <v>245428.87627186789</v>
      </c>
    </row>
    <row r="150" spans="2:11" s="61" customFormat="1" ht="15" customHeight="1">
      <c r="B150" s="61" t="s">
        <v>15</v>
      </c>
      <c r="C150" s="48" t="s">
        <v>69</v>
      </c>
      <c r="D150" s="108">
        <f>+D146+D148+D149</f>
        <v>10216</v>
      </c>
      <c r="E150" s="108">
        <f t="shared" ref="E150:G150" si="58">+E146+E148+E149</f>
        <v>5489</v>
      </c>
      <c r="F150" s="108">
        <f t="shared" si="58"/>
        <v>24936</v>
      </c>
      <c r="G150" s="108">
        <f t="shared" ca="1" si="58"/>
        <v>139885.31141356326</v>
      </c>
      <c r="H150" s="108">
        <f t="shared" ref="H150:K150" ca="1" si="59">+H146+H148+H149</f>
        <v>170493.35607586824</v>
      </c>
      <c r="I150" s="108">
        <f t="shared" ca="1" si="59"/>
        <v>205638.49044979503</v>
      </c>
      <c r="J150" s="108">
        <f t="shared" ca="1" si="59"/>
        <v>245428.87627186789</v>
      </c>
      <c r="K150" s="108">
        <f t="shared" ca="1" si="59"/>
        <v>289483.07346584281</v>
      </c>
    </row>
    <row r="151" spans="2:11"/>
    <row r="152" spans="2:11"/>
    <row r="153" spans="2:1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6AAED-1F73-4D31-8D4A-7C147AD3E541}">
  <sheetPr>
    <tabColor rgb="FF007A85"/>
  </sheetPr>
  <dimension ref="A1:Q90"/>
  <sheetViews>
    <sheetView showGridLines="0" topLeftCell="A55" zoomScale="76" zoomScaleNormal="70" workbookViewId="0">
      <selection activeCell="D57" sqref="D57"/>
    </sheetView>
  </sheetViews>
  <sheetFormatPr defaultColWidth="0" defaultRowHeight="11.65" zeroHeight="1"/>
  <cols>
    <col min="1" max="1" width="1.73046875" style="7" customWidth="1"/>
    <col min="2" max="2" width="58.73046875" style="7" customWidth="1"/>
    <col min="3" max="3" width="9.06640625" style="9" customWidth="1"/>
    <col min="4" max="11" width="11.59765625" style="7" customWidth="1"/>
    <col min="12" max="15" width="9.06640625" style="7" customWidth="1"/>
    <col min="16" max="16" width="5.59765625" style="289" customWidth="1"/>
    <col min="17" max="17" width="0" style="7" hidden="1" customWidth="1"/>
    <col min="18" max="16384" width="9.06640625" style="7" hidden="1"/>
  </cols>
  <sheetData>
    <row r="1" spans="1:16" ht="15" customHeight="1">
      <c r="B1" s="23" t="s">
        <v>70</v>
      </c>
      <c r="D1" s="61" t="s">
        <v>433</v>
      </c>
      <c r="E1" s="287" t="str">
        <f ca="1">+Cover!D19</f>
        <v>Bull</v>
      </c>
      <c r="G1" s="24"/>
      <c r="H1" s="24"/>
      <c r="I1" s="24"/>
      <c r="J1" s="24"/>
      <c r="K1" s="24"/>
    </row>
    <row r="2" spans="1:16" ht="15" customHeight="1">
      <c r="B2" s="25" t="s">
        <v>0</v>
      </c>
      <c r="C2" s="26"/>
      <c r="D2" s="26"/>
      <c r="E2" s="26"/>
      <c r="F2" s="26"/>
      <c r="G2" s="26"/>
      <c r="H2" s="26"/>
      <c r="I2" s="26"/>
      <c r="J2" s="26"/>
      <c r="K2" s="26"/>
      <c r="L2" s="26"/>
      <c r="M2" s="26"/>
      <c r="N2" s="26"/>
      <c r="O2" s="26"/>
    </row>
    <row r="3" spans="1:16" ht="15" customHeight="1">
      <c r="B3" s="29"/>
      <c r="C3" s="30"/>
      <c r="D3" s="31"/>
      <c r="E3" s="31"/>
      <c r="F3" s="31"/>
      <c r="G3" s="31"/>
      <c r="H3" s="31"/>
      <c r="I3" s="31"/>
      <c r="J3" s="31"/>
      <c r="K3" s="31"/>
    </row>
    <row r="4" spans="1:16" ht="15" customHeight="1">
      <c r="B4" s="32"/>
      <c r="C4" s="33" t="s">
        <v>4</v>
      </c>
      <c r="D4" s="34"/>
      <c r="E4" s="34"/>
      <c r="F4" s="34"/>
      <c r="G4" s="35"/>
      <c r="H4" s="35"/>
      <c r="I4" s="35"/>
      <c r="J4" s="35"/>
      <c r="K4" s="35"/>
      <c r="L4" s="35"/>
      <c r="M4" s="35"/>
      <c r="N4" s="35"/>
      <c r="O4" s="35"/>
    </row>
    <row r="5" spans="1:16" ht="2.2000000000000002" customHeight="1"/>
    <row r="6" spans="1:16"/>
    <row r="7" spans="1:16" ht="15" customHeight="1">
      <c r="A7" s="7" t="s">
        <v>159</v>
      </c>
      <c r="B7" s="303" t="s">
        <v>434</v>
      </c>
      <c r="C7" s="304"/>
      <c r="D7" s="305"/>
      <c r="E7" s="305"/>
      <c r="F7" s="305"/>
      <c r="G7" s="305"/>
      <c r="H7" s="305"/>
      <c r="I7" s="305"/>
      <c r="J7" s="305"/>
      <c r="K7" s="305"/>
      <c r="L7" s="305"/>
      <c r="M7" s="305"/>
      <c r="N7" s="305"/>
      <c r="O7" s="305"/>
      <c r="P7" s="208"/>
    </row>
    <row r="8" spans="1:16" ht="15" customHeight="1">
      <c r="A8" s="7" t="s">
        <v>159</v>
      </c>
      <c r="B8" s="319" t="s">
        <v>435</v>
      </c>
      <c r="C8" s="354"/>
      <c r="D8" s="410" t="s">
        <v>439</v>
      </c>
      <c r="E8" s="410"/>
      <c r="F8" s="411"/>
      <c r="G8" s="410" t="s">
        <v>440</v>
      </c>
      <c r="H8" s="410"/>
      <c r="I8" s="411"/>
      <c r="J8" s="410" t="s">
        <v>441</v>
      </c>
      <c r="K8" s="410"/>
      <c r="L8" s="411"/>
      <c r="M8" s="410" t="s">
        <v>442</v>
      </c>
      <c r="N8" s="410"/>
      <c r="O8" s="411"/>
      <c r="P8" s="290"/>
    </row>
    <row r="9" spans="1:16" ht="15" customHeight="1">
      <c r="B9" s="316"/>
      <c r="C9" s="355"/>
      <c r="D9" s="292" t="s">
        <v>437</v>
      </c>
      <c r="E9" s="292" t="s">
        <v>418</v>
      </c>
      <c r="F9" s="293" t="s">
        <v>438</v>
      </c>
      <c r="G9" s="292" t="s">
        <v>437</v>
      </c>
      <c r="H9" s="292" t="s">
        <v>418</v>
      </c>
      <c r="I9" s="293" t="s">
        <v>438</v>
      </c>
      <c r="J9" s="292" t="s">
        <v>437</v>
      </c>
      <c r="K9" s="292" t="s">
        <v>418</v>
      </c>
      <c r="L9" s="293" t="s">
        <v>438</v>
      </c>
      <c r="M9" s="292" t="s">
        <v>437</v>
      </c>
      <c r="N9" s="292" t="s">
        <v>418</v>
      </c>
      <c r="O9" s="293" t="s">
        <v>438</v>
      </c>
      <c r="P9" s="290"/>
    </row>
    <row r="10" spans="1:16" ht="15" customHeight="1">
      <c r="B10" s="317" t="s">
        <v>295</v>
      </c>
      <c r="C10" s="356"/>
      <c r="D10" s="306">
        <f>+'Public Comps '!Z24</f>
        <v>15.390219999999999</v>
      </c>
      <c r="E10" s="306">
        <f>+'Public Comps '!Z23</f>
        <v>22.434270000000001</v>
      </c>
      <c r="F10" s="299">
        <f>+'Public Comps '!Z22</f>
        <v>24.115079999999999</v>
      </c>
      <c r="G10" s="307">
        <f>+D10*$D$21</f>
        <v>773512.45719999995</v>
      </c>
      <c r="H10" s="307">
        <f>+E10*$D$21</f>
        <v>1127546.4102</v>
      </c>
      <c r="I10" s="300">
        <f>+F10*$D$21</f>
        <v>1212023.9208</v>
      </c>
      <c r="J10" s="307">
        <f ca="1">+G10+SUM($D$29:$D$31)</f>
        <v>882596.45719999995</v>
      </c>
      <c r="K10" s="307">
        <f ca="1">+H10+SUM($D$29:$D$31)</f>
        <v>1236630.4102</v>
      </c>
      <c r="L10" s="300">
        <f ca="1">+I10+SUM($D$29:$D$31)</f>
        <v>1321107.9208</v>
      </c>
      <c r="M10" s="308">
        <f t="shared" ref="M10:O13" ca="1" si="0">+J10/$D$33</f>
        <v>0.40118020781818181</v>
      </c>
      <c r="N10" s="308">
        <f t="shared" ca="1" si="0"/>
        <v>0.56210473190909094</v>
      </c>
      <c r="O10" s="302">
        <f t="shared" ca="1" si="0"/>
        <v>0.60050360036363637</v>
      </c>
    </row>
    <row r="11" spans="1:16" ht="15" customHeight="1">
      <c r="B11" s="317" t="s">
        <v>294</v>
      </c>
      <c r="C11" s="356"/>
      <c r="D11" s="306">
        <f>+'Public Comps '!Y24</f>
        <v>30.306532499999999</v>
      </c>
      <c r="E11" s="306">
        <f>+'Public Comps '!Y23</f>
        <v>44.772590000000001</v>
      </c>
      <c r="F11" s="299">
        <f>+'Public Comps '!Y22</f>
        <v>52.525142500000001</v>
      </c>
      <c r="G11" s="309"/>
      <c r="H11" s="309"/>
      <c r="I11" s="301"/>
      <c r="J11" s="309">
        <f>+D11*$D$22</f>
        <v>1150951.1847524999</v>
      </c>
      <c r="K11" s="309">
        <f>+E11*$D$22</f>
        <v>1700328.6504299999</v>
      </c>
      <c r="L11" s="301">
        <f>+F11*$D$22</f>
        <v>1994747.3367225002</v>
      </c>
      <c r="M11" s="308">
        <f t="shared" si="0"/>
        <v>0.52315962943295446</v>
      </c>
      <c r="N11" s="308">
        <f t="shared" si="0"/>
        <v>0.77287665928636362</v>
      </c>
      <c r="O11" s="302">
        <f t="shared" si="0"/>
        <v>0.90670333487386368</v>
      </c>
    </row>
    <row r="12" spans="1:16" ht="15" customHeight="1">
      <c r="B12" s="317" t="s">
        <v>436</v>
      </c>
      <c r="C12" s="356"/>
      <c r="D12" s="306">
        <f>+'Public Comps '!AB24</f>
        <v>12.837339999999999</v>
      </c>
      <c r="E12" s="306">
        <f>+'Public Comps '!AB23</f>
        <v>15.843640000000001</v>
      </c>
      <c r="F12" s="299">
        <f>+'Public Comps '!AB22</f>
        <v>20.800689999999999</v>
      </c>
      <c r="G12" s="309">
        <f ca="1">+D12*$D$25</f>
        <v>837857.19658761239</v>
      </c>
      <c r="H12" s="309">
        <f ca="1">+E12*$D$25</f>
        <v>1034069.9704255991</v>
      </c>
      <c r="I12" s="301">
        <f ca="1">+F12*$D$25</f>
        <v>1357602.7284848718</v>
      </c>
      <c r="J12" s="307">
        <f ca="1">+G12+SUM($D$29:$D$31)</f>
        <v>946941.19658761239</v>
      </c>
      <c r="K12" s="307">
        <f ca="1">+H12+SUM($D$29:$D$31)</f>
        <v>1143153.9704255993</v>
      </c>
      <c r="L12" s="300">
        <f ca="1">+I12+SUM($D$29:$D$31)</f>
        <v>1466686.7284848718</v>
      </c>
      <c r="M12" s="308">
        <f t="shared" ca="1" si="0"/>
        <v>0.43042781663073293</v>
      </c>
      <c r="N12" s="308">
        <f t="shared" ca="1" si="0"/>
        <v>0.51961544110254509</v>
      </c>
      <c r="O12" s="302">
        <f t="shared" ca="1" si="0"/>
        <v>0.66667578567494168</v>
      </c>
    </row>
    <row r="13" spans="1:16" ht="15" customHeight="1">
      <c r="B13" s="318" t="s">
        <v>298</v>
      </c>
      <c r="C13" s="357"/>
      <c r="D13" s="310">
        <f>+'Public Comps '!AA24</f>
        <v>24.729067499999999</v>
      </c>
      <c r="E13" s="310">
        <f>+'Public Comps '!AA23</f>
        <v>30.505105</v>
      </c>
      <c r="F13" s="311">
        <f>+'Public Comps '!AA22</f>
        <v>35.144170000000003</v>
      </c>
      <c r="G13" s="312"/>
      <c r="H13" s="312"/>
      <c r="I13" s="313"/>
      <c r="J13" s="312">
        <f ca="1">+D13*$D$26</f>
        <v>1340113.5359161668</v>
      </c>
      <c r="K13" s="312">
        <f ca="1">+E13*$D$26</f>
        <v>1653127.6047931828</v>
      </c>
      <c r="L13" s="313">
        <f ca="1">+F13*$D$26</f>
        <v>1904527.0479988328</v>
      </c>
      <c r="M13" s="314">
        <f t="shared" ca="1" si="0"/>
        <v>0.6091425163255304</v>
      </c>
      <c r="N13" s="314">
        <f t="shared" ca="1" si="0"/>
        <v>0.75142163854235577</v>
      </c>
      <c r="O13" s="315">
        <f t="shared" ca="1" si="0"/>
        <v>0.86569411272674213</v>
      </c>
    </row>
    <row r="14" spans="1:16" s="50" customFormat="1" ht="15" customHeight="1">
      <c r="B14" s="51"/>
      <c r="C14" s="288"/>
      <c r="D14" s="53"/>
      <c r="E14" s="53"/>
      <c r="F14" s="53"/>
      <c r="G14" s="53"/>
      <c r="H14" s="53"/>
      <c r="I14" s="53"/>
      <c r="J14" s="53"/>
      <c r="K14" s="53"/>
      <c r="P14" s="289"/>
    </row>
    <row r="15" spans="1:16" s="50" customFormat="1" ht="15" customHeight="1">
      <c r="A15" s="7" t="s">
        <v>159</v>
      </c>
      <c r="B15" s="319" t="s">
        <v>492</v>
      </c>
      <c r="C15" s="354"/>
      <c r="D15" s="410" t="s">
        <v>439</v>
      </c>
      <c r="E15" s="410"/>
      <c r="F15" s="411"/>
      <c r="G15" s="410" t="s">
        <v>440</v>
      </c>
      <c r="H15" s="410"/>
      <c r="I15" s="411"/>
      <c r="J15" s="410" t="s">
        <v>441</v>
      </c>
      <c r="K15" s="410"/>
      <c r="L15" s="411"/>
      <c r="M15" s="410" t="s">
        <v>442</v>
      </c>
      <c r="N15" s="410"/>
      <c r="O15" s="411"/>
      <c r="P15" s="289"/>
    </row>
    <row r="16" spans="1:16" s="50" customFormat="1" ht="15" customHeight="1">
      <c r="A16" s="7"/>
      <c r="B16" s="316"/>
      <c r="C16" s="355"/>
      <c r="D16" s="292" t="s">
        <v>437</v>
      </c>
      <c r="E16" s="292" t="s">
        <v>418</v>
      </c>
      <c r="F16" s="293" t="s">
        <v>438</v>
      </c>
      <c r="G16" s="292" t="s">
        <v>437</v>
      </c>
      <c r="H16" s="292" t="s">
        <v>418</v>
      </c>
      <c r="I16" s="293" t="s">
        <v>438</v>
      </c>
      <c r="J16" s="292" t="s">
        <v>437</v>
      </c>
      <c r="K16" s="292" t="s">
        <v>418</v>
      </c>
      <c r="L16" s="293" t="s">
        <v>438</v>
      </c>
      <c r="M16" s="292" t="s">
        <v>437</v>
      </c>
      <c r="N16" s="292" t="s">
        <v>418</v>
      </c>
      <c r="O16" s="293" t="s">
        <v>438</v>
      </c>
      <c r="P16" s="289"/>
    </row>
    <row r="17" spans="1:16" s="50" customFormat="1" ht="15" customHeight="1">
      <c r="A17" s="7"/>
      <c r="B17" s="317" t="s">
        <v>295</v>
      </c>
      <c r="C17" s="356"/>
      <c r="D17" s="306">
        <f>+'Precedent Transaction'!K17</f>
        <v>15.45</v>
      </c>
      <c r="E17" s="306">
        <f>+'Precedent Transaction'!K16</f>
        <v>16.850000000000001</v>
      </c>
      <c r="F17" s="299">
        <f>+'Precedent Transaction'!K15</f>
        <v>20.8475</v>
      </c>
      <c r="G17" s="307">
        <f>+D17*$D$21</f>
        <v>776517</v>
      </c>
      <c r="H17" s="307">
        <f>+E17*$D$21</f>
        <v>846881.00000000012</v>
      </c>
      <c r="I17" s="300">
        <f>+F17*$D$21</f>
        <v>1047795.35</v>
      </c>
      <c r="J17" s="307">
        <f ca="1">+G17+SUM($D$29:$D$31)</f>
        <v>885601</v>
      </c>
      <c r="K17" s="307">
        <f ca="1">+H17+SUM($D$29:$D$31)</f>
        <v>955965.00000000012</v>
      </c>
      <c r="L17" s="300">
        <f ca="1">+I17+SUM($D$29:$D$31)</f>
        <v>1156879.3500000001</v>
      </c>
      <c r="M17" s="308">
        <f t="shared" ref="M17:O18" ca="1" si="1">+J17/$D$33</f>
        <v>0.40254590909090909</v>
      </c>
      <c r="N17" s="308">
        <f t="shared" ca="1" si="1"/>
        <v>0.43452954545454553</v>
      </c>
      <c r="O17" s="302">
        <f t="shared" ca="1" si="1"/>
        <v>0.52585425000000008</v>
      </c>
      <c r="P17" s="289"/>
    </row>
    <row r="18" spans="1:16" s="50" customFormat="1" ht="15" customHeight="1">
      <c r="A18" s="7"/>
      <c r="B18" s="318" t="s">
        <v>294</v>
      </c>
      <c r="C18" s="357"/>
      <c r="D18" s="310">
        <f>+'Precedent Transaction'!L17</f>
        <v>28.774999999999999</v>
      </c>
      <c r="E18" s="310">
        <f>+'Precedent Transaction'!L16</f>
        <v>31.9</v>
      </c>
      <c r="F18" s="311">
        <f>+'Precedent Transaction'!L15</f>
        <v>34.825000000000003</v>
      </c>
      <c r="G18" s="352"/>
      <c r="H18" s="352"/>
      <c r="I18" s="353"/>
      <c r="J18" s="352">
        <f>+D18*$D$22</f>
        <v>1092788.175</v>
      </c>
      <c r="K18" s="352">
        <f>+E18*$D$22</f>
        <v>1211466.3</v>
      </c>
      <c r="L18" s="353">
        <f>+F18*$D$22</f>
        <v>1322549.0250000001</v>
      </c>
      <c r="M18" s="314">
        <f t="shared" si="1"/>
        <v>0.49672189772727277</v>
      </c>
      <c r="N18" s="314">
        <f t="shared" si="1"/>
        <v>0.55066650000000006</v>
      </c>
      <c r="O18" s="315">
        <f t="shared" si="1"/>
        <v>0.60115864772727279</v>
      </c>
      <c r="P18" s="289"/>
    </row>
    <row r="19" spans="1:16" s="50" customFormat="1" ht="15" customHeight="1">
      <c r="B19" s="51"/>
      <c r="C19" s="288"/>
      <c r="D19" s="53"/>
      <c r="E19" s="53"/>
      <c r="F19" s="53"/>
      <c r="G19" s="53"/>
      <c r="H19" s="53"/>
      <c r="I19" s="53"/>
      <c r="J19" s="53"/>
      <c r="K19" s="53"/>
      <c r="P19" s="289"/>
    </row>
    <row r="20" spans="1:16" ht="15" customHeight="1">
      <c r="B20" s="47" t="s">
        <v>455</v>
      </c>
      <c r="C20" s="52"/>
      <c r="D20" s="49"/>
      <c r="E20" s="49"/>
      <c r="F20" s="49"/>
      <c r="G20" s="54"/>
      <c r="H20" s="54"/>
      <c r="I20" s="54"/>
      <c r="J20" s="54"/>
      <c r="K20" s="54"/>
    </row>
    <row r="21" spans="1:16" ht="15" customHeight="1">
      <c r="B21" s="89" t="s">
        <v>54</v>
      </c>
      <c r="C21" s="22" t="s">
        <v>69</v>
      </c>
      <c r="D21" s="73">
        <f>+'3FS'!F21</f>
        <v>50260</v>
      </c>
      <c r="E21" s="90"/>
      <c r="F21" s="90"/>
      <c r="G21" s="90"/>
      <c r="H21" s="90"/>
      <c r="I21" s="90"/>
      <c r="J21" s="90"/>
      <c r="K21" s="90"/>
    </row>
    <row r="22" spans="1:16" ht="15" customHeight="1">
      <c r="B22" s="89" t="s">
        <v>270</v>
      </c>
      <c r="C22" s="22" t="s">
        <v>69</v>
      </c>
      <c r="D22" s="73">
        <f>+'3FS'!F29</f>
        <v>37977</v>
      </c>
      <c r="E22" s="90"/>
      <c r="F22" s="295"/>
      <c r="G22" s="340"/>
      <c r="H22" s="90"/>
      <c r="I22" s="90"/>
      <c r="J22" s="90"/>
      <c r="K22" s="90"/>
    </row>
    <row r="23" spans="1:16" ht="15" customHeight="1">
      <c r="B23" s="91"/>
      <c r="C23" s="22"/>
      <c r="D23" s="62"/>
      <c r="E23" s="90"/>
      <c r="F23" s="90"/>
      <c r="G23" s="90"/>
      <c r="H23" s="90"/>
      <c r="I23" s="90"/>
      <c r="J23" s="90"/>
      <c r="K23" s="90"/>
    </row>
    <row r="24" spans="1:16" ht="15" customHeight="1">
      <c r="B24" s="47" t="s">
        <v>456</v>
      </c>
      <c r="C24" s="52"/>
      <c r="D24" s="49"/>
      <c r="E24" s="49"/>
      <c r="F24" s="49"/>
      <c r="G24" s="54"/>
      <c r="H24" s="54"/>
      <c r="I24" s="54"/>
      <c r="J24" s="54"/>
      <c r="K24" s="54"/>
    </row>
    <row r="25" spans="1:16" ht="15" customHeight="1">
      <c r="B25" s="89" t="s">
        <v>54</v>
      </c>
      <c r="C25" s="22" t="s">
        <v>69</v>
      </c>
      <c r="D25" s="73">
        <f ca="1">+'3FS'!G21</f>
        <v>65267.196832646987</v>
      </c>
      <c r="E25" s="90"/>
      <c r="F25" s="90"/>
      <c r="G25" s="90"/>
      <c r="H25" s="90"/>
      <c r="I25" s="90"/>
      <c r="J25" s="90"/>
      <c r="K25" s="90"/>
    </row>
    <row r="26" spans="1:16" ht="15" customHeight="1">
      <c r="B26" s="89" t="s">
        <v>270</v>
      </c>
      <c r="C26" s="22" t="s">
        <v>69</v>
      </c>
      <c r="D26" s="73">
        <f ca="1">+'3FS'!G29</f>
        <v>54191.834605820331</v>
      </c>
      <c r="E26" s="90"/>
      <c r="F26" s="90"/>
      <c r="G26" s="90"/>
      <c r="H26" s="90"/>
      <c r="I26" s="90"/>
      <c r="J26" s="90"/>
      <c r="K26" s="90"/>
    </row>
    <row r="27" spans="1:16" ht="15" customHeight="1">
      <c r="B27" s="89"/>
      <c r="C27" s="22"/>
      <c r="D27" s="73"/>
      <c r="E27" s="90"/>
      <c r="F27" s="90"/>
      <c r="G27" s="90"/>
      <c r="H27" s="90"/>
      <c r="I27" s="90"/>
      <c r="J27" s="90"/>
      <c r="K27" s="90"/>
    </row>
    <row r="28" spans="1:16" ht="15" customHeight="1">
      <c r="B28" s="47" t="s">
        <v>457</v>
      </c>
      <c r="C28" s="52"/>
      <c r="D28" s="49"/>
      <c r="E28" s="49"/>
      <c r="F28" s="49"/>
      <c r="G28" s="54"/>
      <c r="H28" s="54"/>
      <c r="I28" s="54"/>
      <c r="J28" s="54"/>
      <c r="K28" s="54"/>
    </row>
    <row r="29" spans="1:16" ht="15" customHeight="1">
      <c r="B29" s="89" t="s">
        <v>452</v>
      </c>
      <c r="C29" s="22" t="s">
        <v>69</v>
      </c>
      <c r="D29" s="338">
        <f ca="1">+'3FS'!F61+'3FS'!F71+'3FS'!G137</f>
        <v>0</v>
      </c>
      <c r="E29" s="90"/>
      <c r="F29" s="339" t="s">
        <v>478</v>
      </c>
      <c r="G29" s="90"/>
      <c r="H29" s="90"/>
      <c r="I29" s="90"/>
      <c r="J29" s="90"/>
      <c r="K29" s="90"/>
    </row>
    <row r="30" spans="1:16" ht="15" customHeight="1">
      <c r="B30" s="89" t="s">
        <v>453</v>
      </c>
      <c r="C30" s="22" t="s">
        <v>69</v>
      </c>
      <c r="D30" s="73">
        <f>-'3FS'!G83</f>
        <v>-4967</v>
      </c>
      <c r="E30" s="90"/>
      <c r="F30" s="90"/>
      <c r="G30" s="90"/>
      <c r="H30" s="90"/>
      <c r="I30" s="90"/>
      <c r="J30" s="90"/>
      <c r="K30" s="90"/>
    </row>
    <row r="31" spans="1:16" ht="15" customHeight="1">
      <c r="B31" s="89" t="s">
        <v>454</v>
      </c>
      <c r="C31" s="22" t="s">
        <v>69</v>
      </c>
      <c r="D31" s="73">
        <f ca="1">+'3FS'!F50+'3FS'!G137+'3FS'!G139</f>
        <v>114051.00000000003</v>
      </c>
      <c r="E31" s="90"/>
      <c r="F31" s="339" t="s">
        <v>479</v>
      </c>
      <c r="G31" s="90"/>
      <c r="H31" s="90"/>
      <c r="I31" s="90"/>
      <c r="J31" s="90"/>
      <c r="K31" s="90"/>
    </row>
    <row r="32" spans="1:16" ht="15" customHeight="1">
      <c r="B32" s="89"/>
      <c r="C32" s="22"/>
      <c r="D32" s="73"/>
      <c r="E32" s="90"/>
      <c r="F32" s="90"/>
      <c r="G32" s="90"/>
      <c r="H32" s="90"/>
      <c r="I32" s="90"/>
      <c r="J32" s="90"/>
      <c r="K32" s="90"/>
    </row>
    <row r="33" spans="1:16" s="61" customFormat="1" ht="15" customHeight="1">
      <c r="B33" s="47" t="s">
        <v>443</v>
      </c>
      <c r="C33" s="296" t="s">
        <v>444</v>
      </c>
      <c r="D33" s="297">
        <v>2200000</v>
      </c>
      <c r="E33" s="298"/>
      <c r="F33" s="298"/>
      <c r="G33" s="298"/>
      <c r="H33" s="298"/>
      <c r="I33" s="298"/>
      <c r="J33" s="298"/>
      <c r="K33" s="298"/>
      <c r="P33" s="291"/>
    </row>
    <row r="34" spans="1:16" ht="15" customHeight="1">
      <c r="B34" s="89"/>
      <c r="C34" s="22"/>
      <c r="D34" s="73"/>
      <c r="E34" s="90"/>
      <c r="F34" s="90"/>
      <c r="G34" s="90"/>
      <c r="H34" s="90"/>
      <c r="I34" s="90"/>
      <c r="J34" s="90"/>
      <c r="K34" s="90"/>
    </row>
    <row r="35" spans="1:16" ht="15" customHeight="1">
      <c r="B35" s="36" t="s">
        <v>445</v>
      </c>
      <c r="C35" s="37"/>
      <c r="D35" s="38"/>
      <c r="E35" s="38"/>
      <c r="F35" s="38"/>
      <c r="G35" s="38"/>
      <c r="H35" s="38"/>
      <c r="I35" s="38"/>
      <c r="J35" s="38"/>
      <c r="K35" s="38"/>
    </row>
    <row r="36" spans="1:16" ht="2.2000000000000002" customHeight="1">
      <c r="D36" s="94"/>
      <c r="E36" s="94"/>
      <c r="F36" s="94"/>
    </row>
    <row r="37" spans="1:16" ht="15" customHeight="1">
      <c r="A37" s="7" t="s">
        <v>159</v>
      </c>
      <c r="B37" s="74" t="s">
        <v>446</v>
      </c>
      <c r="C37" s="75"/>
      <c r="D37" s="76"/>
      <c r="E37" s="76"/>
      <c r="F37" s="76"/>
      <c r="G37" s="76"/>
      <c r="H37" s="76"/>
      <c r="I37" s="76"/>
      <c r="J37" s="76"/>
      <c r="K37" s="76"/>
    </row>
    <row r="38" spans="1:16" s="61" customFormat="1" ht="15" customHeight="1">
      <c r="B38" s="47" t="s">
        <v>447</v>
      </c>
      <c r="C38" s="48" t="s">
        <v>5</v>
      </c>
      <c r="D38" s="333">
        <v>3.3500000000000002E-2</v>
      </c>
      <c r="E38" s="334"/>
      <c r="F38" s="294" t="s">
        <v>448</v>
      </c>
      <c r="G38" s="332"/>
      <c r="H38" s="332"/>
      <c r="I38" s="332"/>
      <c r="J38" s="332"/>
      <c r="K38" s="332"/>
      <c r="P38" s="291"/>
    </row>
    <row r="39" spans="1:16" ht="15" customHeight="1">
      <c r="B39" s="39"/>
      <c r="C39" s="22"/>
      <c r="D39" s="96"/>
      <c r="E39" s="96"/>
      <c r="F39" s="96"/>
      <c r="G39" s="56"/>
      <c r="H39" s="56"/>
      <c r="I39" s="56"/>
      <c r="J39" s="56"/>
      <c r="K39" s="56"/>
    </row>
    <row r="40" spans="1:16" ht="15" customHeight="1">
      <c r="B40" s="39" t="s">
        <v>470</v>
      </c>
      <c r="C40" s="22" t="s">
        <v>148</v>
      </c>
      <c r="D40" s="328">
        <f>+Beta!H7</f>
        <v>0.87785744905639651</v>
      </c>
      <c r="E40" s="96"/>
      <c r="F40" s="96"/>
      <c r="G40" s="56"/>
      <c r="H40" s="56"/>
      <c r="I40" s="56"/>
      <c r="J40" s="56"/>
      <c r="K40" s="56"/>
    </row>
    <row r="41" spans="1:16" ht="15" customHeight="1">
      <c r="B41" s="39" t="s">
        <v>463</v>
      </c>
      <c r="C41" s="22" t="s">
        <v>5</v>
      </c>
      <c r="D41" s="329">
        <f ca="1">+D29/'3FS'!F84</f>
        <v>0</v>
      </c>
      <c r="E41" s="96"/>
      <c r="F41" s="96"/>
      <c r="G41" s="56"/>
      <c r="H41" s="56"/>
      <c r="I41" s="56"/>
      <c r="J41" s="56"/>
      <c r="K41" s="56"/>
    </row>
    <row r="42" spans="1:16" ht="15" customHeight="1">
      <c r="B42" s="89" t="s">
        <v>472</v>
      </c>
      <c r="C42" s="22" t="s">
        <v>5</v>
      </c>
      <c r="D42" s="329">
        <f ca="1">1/(D41+1)</f>
        <v>1</v>
      </c>
      <c r="E42" s="96"/>
      <c r="F42" s="96"/>
      <c r="G42" s="56"/>
      <c r="H42" s="56"/>
      <c r="I42" s="56"/>
      <c r="J42" s="56"/>
      <c r="K42" s="56"/>
    </row>
    <row r="43" spans="1:16" ht="15" customHeight="1">
      <c r="B43" s="89" t="s">
        <v>473</v>
      </c>
      <c r="C43" s="22" t="s">
        <v>5</v>
      </c>
      <c r="D43" s="329">
        <f ca="1">1-D42</f>
        <v>0</v>
      </c>
      <c r="E43" s="96"/>
      <c r="F43" s="96"/>
      <c r="G43" s="56"/>
      <c r="H43" s="56"/>
      <c r="I43" s="56"/>
      <c r="J43" s="56"/>
      <c r="K43" s="56"/>
    </row>
    <row r="44" spans="1:16" s="61" customFormat="1" ht="15" customHeight="1">
      <c r="B44" s="47" t="s">
        <v>471</v>
      </c>
      <c r="C44" s="22" t="s">
        <v>148</v>
      </c>
      <c r="D44" s="330">
        <f ca="1">+D40*(1+(1-'IS Drivers'!G136)*Valuation!D41)</f>
        <v>0.87785744905639651</v>
      </c>
      <c r="E44" s="331"/>
      <c r="F44" s="331"/>
      <c r="G44" s="108"/>
      <c r="H44" s="108"/>
      <c r="I44" s="108"/>
      <c r="J44" s="108"/>
      <c r="K44" s="108"/>
      <c r="P44" s="291"/>
    </row>
    <row r="45" spans="1:16" ht="15" customHeight="1">
      <c r="B45" s="39"/>
      <c r="C45" s="22"/>
      <c r="D45" s="96"/>
      <c r="E45" s="96"/>
      <c r="F45" s="96"/>
      <c r="G45" s="56"/>
      <c r="H45" s="56"/>
      <c r="I45" s="56"/>
      <c r="J45" s="56"/>
      <c r="K45" s="56"/>
    </row>
    <row r="46" spans="1:16" ht="15" customHeight="1">
      <c r="B46" s="39" t="s">
        <v>458</v>
      </c>
      <c r="C46" s="22" t="s">
        <v>5</v>
      </c>
      <c r="D46" s="80">
        <v>3.0700000000000002E-2</v>
      </c>
      <c r="E46" s="96"/>
      <c r="F46" s="294" t="s">
        <v>459</v>
      </c>
      <c r="G46" s="56"/>
      <c r="H46" s="56"/>
      <c r="I46" s="56"/>
      <c r="J46" s="56"/>
      <c r="K46" s="56"/>
    </row>
    <row r="47" spans="1:16" ht="15" customHeight="1">
      <c r="B47" s="39" t="s">
        <v>460</v>
      </c>
      <c r="C47" s="22" t="s">
        <v>5</v>
      </c>
      <c r="D47" s="80">
        <v>5.8799999999999998E-2</v>
      </c>
      <c r="E47" s="63"/>
      <c r="F47" s="294" t="s">
        <v>461</v>
      </c>
      <c r="G47" s="63"/>
      <c r="H47" s="63"/>
      <c r="I47" s="63"/>
      <c r="J47" s="63"/>
      <c r="K47" s="63"/>
    </row>
    <row r="48" spans="1:16" s="61" customFormat="1" ht="15" customHeight="1">
      <c r="B48" s="47" t="s">
        <v>474</v>
      </c>
      <c r="C48" s="48" t="s">
        <v>5</v>
      </c>
      <c r="D48" s="332">
        <f ca="1">+D46+D44*D47</f>
        <v>8.2318018004516116E-2</v>
      </c>
      <c r="E48" s="118"/>
      <c r="F48" s="118"/>
      <c r="G48" s="118"/>
      <c r="H48" s="118"/>
      <c r="I48" s="118"/>
      <c r="J48" s="118"/>
      <c r="K48" s="118"/>
      <c r="P48" s="291"/>
    </row>
    <row r="49" spans="1:16" ht="15" customHeight="1">
      <c r="B49" s="39"/>
      <c r="C49" s="22"/>
      <c r="D49" s="63"/>
      <c r="E49" s="63"/>
      <c r="F49" s="63"/>
      <c r="G49" s="63"/>
      <c r="H49" s="63"/>
      <c r="I49" s="63"/>
      <c r="J49" s="63"/>
      <c r="K49" s="63"/>
    </row>
    <row r="50" spans="1:16" s="335" customFormat="1" ht="15" customHeight="1">
      <c r="B50" s="106" t="s">
        <v>475</v>
      </c>
      <c r="C50" s="48" t="s">
        <v>5</v>
      </c>
      <c r="D50" s="332">
        <f ca="1">+D43*D38+D42*D48</f>
        <v>8.2318018004516116E-2</v>
      </c>
      <c r="E50" s="336"/>
      <c r="F50" s="336"/>
      <c r="G50" s="336"/>
      <c r="H50" s="336"/>
      <c r="I50" s="336"/>
      <c r="J50" s="336"/>
      <c r="K50" s="336"/>
      <c r="P50" s="337"/>
    </row>
    <row r="51" spans="1:16" s="335" customFormat="1" ht="15" customHeight="1">
      <c r="B51" s="106"/>
      <c r="C51" s="48"/>
      <c r="D51" s="332"/>
      <c r="E51" s="336"/>
      <c r="F51" s="336"/>
      <c r="G51" s="336"/>
      <c r="H51" s="336"/>
      <c r="I51" s="336"/>
      <c r="J51" s="336"/>
      <c r="K51" s="336"/>
      <c r="P51" s="337"/>
    </row>
    <row r="52" spans="1:16" s="61" customFormat="1" ht="15" customHeight="1">
      <c r="B52" s="47" t="s">
        <v>476</v>
      </c>
      <c r="C52" s="48" t="s">
        <v>5</v>
      </c>
      <c r="D52" s="333">
        <v>0.05</v>
      </c>
      <c r="E52" s="334"/>
      <c r="F52" s="294" t="s">
        <v>477</v>
      </c>
      <c r="G52" s="332"/>
      <c r="H52" s="332"/>
      <c r="I52" s="332"/>
      <c r="J52" s="332"/>
      <c r="K52" s="332"/>
      <c r="P52" s="291"/>
    </row>
    <row r="53" spans="1:16" ht="15" customHeight="1">
      <c r="B53" s="39"/>
      <c r="C53" s="22"/>
      <c r="D53" s="63"/>
      <c r="E53" s="63"/>
      <c r="F53" s="63"/>
      <c r="G53" s="63"/>
      <c r="H53" s="63"/>
      <c r="I53" s="63"/>
      <c r="J53" s="63"/>
      <c r="K53" s="63"/>
    </row>
    <row r="54" spans="1:16" ht="15" customHeight="1">
      <c r="A54" s="7" t="s">
        <v>159</v>
      </c>
      <c r="B54" s="74" t="s">
        <v>480</v>
      </c>
      <c r="C54" s="75"/>
      <c r="D54" s="341">
        <v>2021</v>
      </c>
      <c r="E54" s="341">
        <f>D54+1</f>
        <v>2022</v>
      </c>
      <c r="F54" s="341">
        <f t="shared" ref="F54" si="2">E54+1</f>
        <v>2023</v>
      </c>
      <c r="G54" s="341">
        <f t="shared" ref="G54" si="3">F54+1</f>
        <v>2024</v>
      </c>
      <c r="H54" s="341">
        <f t="shared" ref="H54" si="4">G54+1</f>
        <v>2025</v>
      </c>
      <c r="I54" s="341"/>
      <c r="J54" s="341"/>
      <c r="K54" s="341"/>
    </row>
    <row r="55" spans="1:16" ht="15" customHeight="1">
      <c r="B55" s="39" t="s">
        <v>55</v>
      </c>
      <c r="C55" s="22" t="s">
        <v>69</v>
      </c>
      <c r="D55" s="96">
        <f ca="1">+'3FS'!G17</f>
        <v>57988.567969652679</v>
      </c>
      <c r="E55" s="96">
        <f ca="1">+'3FS'!H17</f>
        <v>73119.465692162281</v>
      </c>
      <c r="F55" s="96">
        <f ca="1">+'3FS'!I17</f>
        <v>82287.974412383977</v>
      </c>
      <c r="G55" s="96">
        <f ca="1">+'3FS'!J17</f>
        <v>91219.042855757463</v>
      </c>
      <c r="H55" s="96">
        <f ca="1">+'3FS'!K17</f>
        <v>98898.482048867794</v>
      </c>
      <c r="I55" s="56"/>
      <c r="J55" s="56"/>
      <c r="K55" s="56"/>
    </row>
    <row r="56" spans="1:16" s="50" customFormat="1" ht="15" customHeight="1">
      <c r="B56" s="97"/>
      <c r="C56" s="98"/>
      <c r="D56" s="102"/>
      <c r="E56" s="102"/>
      <c r="F56" s="102"/>
      <c r="G56" s="103"/>
      <c r="H56" s="103"/>
      <c r="I56" s="103"/>
      <c r="J56" s="103"/>
      <c r="K56" s="103"/>
      <c r="P56" s="289"/>
    </row>
    <row r="57" spans="1:16" s="50" customFormat="1" ht="15" customHeight="1">
      <c r="B57" s="97" t="s">
        <v>481</v>
      </c>
      <c r="C57" s="22" t="s">
        <v>69</v>
      </c>
      <c r="D57" s="342">
        <f ca="1">+D55*(1-'IS Drivers'!G136)</f>
        <v>54513.442718269449</v>
      </c>
      <c r="E57" s="342">
        <f ca="1">+E55*(1-'IS Drivers'!H136)</f>
        <v>68737.579563719482</v>
      </c>
      <c r="F57" s="342">
        <f ca="1">+F55*(1-'IS Drivers'!I136)</f>
        <v>77356.64005152676</v>
      </c>
      <c r="G57" s="342">
        <f ca="1">+G55*(1-'IS Drivers'!J136)</f>
        <v>85752.489527505808</v>
      </c>
      <c r="H57" s="342">
        <f ca="1">+H55*(1-'IS Drivers'!K136)</f>
        <v>92971.717096311055</v>
      </c>
      <c r="I57" s="103"/>
      <c r="J57" s="103"/>
      <c r="K57" s="103"/>
      <c r="P57" s="289"/>
    </row>
    <row r="58" spans="1:16" s="50" customFormat="1" ht="15" customHeight="1">
      <c r="B58" s="343" t="s">
        <v>482</v>
      </c>
      <c r="C58" s="98"/>
      <c r="D58" s="102"/>
      <c r="E58" s="102"/>
      <c r="F58" s="102"/>
      <c r="G58" s="103"/>
      <c r="H58" s="103"/>
      <c r="I58" s="103"/>
      <c r="J58" s="103"/>
      <c r="K58" s="103"/>
      <c r="P58" s="289"/>
    </row>
    <row r="59" spans="1:16" s="50" customFormat="1" ht="15" customHeight="1">
      <c r="B59" s="50" t="s">
        <v>251</v>
      </c>
      <c r="C59" s="98"/>
      <c r="D59" s="128">
        <f ca="1">'3FS'!G20</f>
        <v>7278.6288629943074</v>
      </c>
      <c r="E59" s="128">
        <f ca="1">'3FS'!H20</f>
        <v>8343.6592246702548</v>
      </c>
      <c r="F59" s="128">
        <f ca="1">'3FS'!I20</f>
        <v>9553.6300327207337</v>
      </c>
      <c r="G59" s="128">
        <f ca="1">'3FS'!J20</f>
        <v>10906.92776681937</v>
      </c>
      <c r="H59" s="128">
        <f ca="1">'3FS'!K20</f>
        <v>12402.179544481065</v>
      </c>
      <c r="I59" s="103"/>
      <c r="J59" s="103"/>
      <c r="K59" s="103"/>
      <c r="P59" s="289"/>
    </row>
    <row r="60" spans="1:16" s="50" customFormat="1" ht="15" customHeight="1">
      <c r="B60" s="97" t="s">
        <v>224</v>
      </c>
      <c r="C60" s="98"/>
      <c r="D60" s="128">
        <f ca="1">+'3FS'!G125</f>
        <v>-7139.7203970564497</v>
      </c>
      <c r="E60" s="128">
        <f ca="1">+'3FS'!H125</f>
        <v>-8595.5516978998257</v>
      </c>
      <c r="F60" s="128">
        <f ca="1">+'3FS'!I125</f>
        <v>-9765.3240769412005</v>
      </c>
      <c r="G60" s="128">
        <f ca="1">+'3FS'!J125</f>
        <v>-10922.074200580257</v>
      </c>
      <c r="H60" s="128">
        <f ca="1">+'3FS'!K125</f>
        <v>-12067.744187163651</v>
      </c>
      <c r="I60" s="103"/>
      <c r="J60" s="103"/>
      <c r="K60" s="103"/>
      <c r="P60" s="289"/>
    </row>
    <row r="61" spans="1:16" s="50" customFormat="1" ht="15" customHeight="1">
      <c r="B61" s="97" t="s">
        <v>483</v>
      </c>
      <c r="C61" s="98"/>
      <c r="D61" s="342">
        <f ca="1">SUM('3FS'!G112:G116)</f>
        <v>1779.6328039273803</v>
      </c>
      <c r="E61" s="344">
        <f ca="1">SUM('3FS'!H112:H116)</f>
        <v>-538.79433065055764</v>
      </c>
      <c r="F61" s="344">
        <f ca="1">SUM('3FS'!I112:I116)</f>
        <v>-432.92565945929891</v>
      </c>
      <c r="G61" s="344">
        <f ca="1">SUM('3FS'!J112:J116)</f>
        <v>-428.10620175225267</v>
      </c>
      <c r="H61" s="344">
        <f ca="1">SUM('3FS'!K112:K116)</f>
        <v>-424.00551026072571</v>
      </c>
      <c r="I61" s="103"/>
      <c r="J61" s="103"/>
      <c r="K61" s="103"/>
      <c r="P61" s="289"/>
    </row>
    <row r="62" spans="1:16" s="346" customFormat="1" ht="15" customHeight="1">
      <c r="B62" s="347" t="s">
        <v>484</v>
      </c>
      <c r="C62" s="348" t="s">
        <v>69</v>
      </c>
      <c r="D62" s="349">
        <f ca="1">+D57+SUM(D59:D61)</f>
        <v>56431.983988134685</v>
      </c>
      <c r="E62" s="349">
        <f t="shared" ref="E62:H62" ca="1" si="5">+E57+SUM(E59:E61)</f>
        <v>67946.892759839349</v>
      </c>
      <c r="F62" s="349">
        <f t="shared" ca="1" si="5"/>
        <v>76712.020347846992</v>
      </c>
      <c r="G62" s="349">
        <f t="shared" ca="1" si="5"/>
        <v>85309.236891992667</v>
      </c>
      <c r="H62" s="349">
        <f t="shared" ca="1" si="5"/>
        <v>92882.146943367741</v>
      </c>
      <c r="I62" s="350"/>
      <c r="J62" s="350"/>
      <c r="K62" s="350"/>
      <c r="P62" s="291"/>
    </row>
    <row r="63" spans="1:16" ht="15" customHeight="1">
      <c r="B63" s="86" t="s">
        <v>142</v>
      </c>
      <c r="C63" s="12" t="s">
        <v>5</v>
      </c>
      <c r="D63" s="88"/>
      <c r="E63" s="88">
        <f t="shared" ref="E63:H63" ca="1" si="6">+E62/D62-1</f>
        <v>0.20404933440096262</v>
      </c>
      <c r="F63" s="88">
        <f t="shared" ca="1" si="6"/>
        <v>0.12899968242827953</v>
      </c>
      <c r="G63" s="88">
        <f t="shared" ca="1" si="6"/>
        <v>0.11207130910073815</v>
      </c>
      <c r="H63" s="88">
        <f t="shared" ca="1" si="6"/>
        <v>8.8770106582513497E-2</v>
      </c>
      <c r="I63" s="88"/>
      <c r="J63" s="88"/>
      <c r="K63" s="88"/>
      <c r="P63" s="7"/>
    </row>
    <row r="64" spans="1:16" ht="15" customHeight="1">
      <c r="B64" s="39"/>
      <c r="C64" s="22"/>
      <c r="D64" s="63"/>
      <c r="E64" s="63"/>
      <c r="F64" s="63"/>
      <c r="G64" s="63"/>
      <c r="H64" s="63"/>
      <c r="I64" s="63"/>
      <c r="J64" s="63"/>
      <c r="K64" s="63"/>
    </row>
    <row r="65" spans="2:16" ht="15" customHeight="1">
      <c r="B65" s="39" t="s">
        <v>486</v>
      </c>
      <c r="C65" s="22" t="s">
        <v>487</v>
      </c>
      <c r="D65" s="345">
        <v>0.5</v>
      </c>
      <c r="E65" s="345">
        <f>+D65+1</f>
        <v>1.5</v>
      </c>
      <c r="F65" s="345">
        <f t="shared" ref="F65:H65" si="7">+E65+1</f>
        <v>2.5</v>
      </c>
      <c r="G65" s="345">
        <f t="shared" si="7"/>
        <v>3.5</v>
      </c>
      <c r="H65" s="345">
        <f t="shared" si="7"/>
        <v>4.5</v>
      </c>
      <c r="I65" s="63"/>
      <c r="J65" s="63"/>
      <c r="K65" s="63"/>
    </row>
    <row r="66" spans="2:16" ht="15" customHeight="1">
      <c r="B66" s="39" t="s">
        <v>485</v>
      </c>
      <c r="C66" s="22" t="s">
        <v>69</v>
      </c>
      <c r="D66" s="56">
        <f ca="1">+D62/(1+$D$52)^D65</f>
        <v>55071.977290651092</v>
      </c>
      <c r="E66" s="56">
        <f t="shared" ref="E66:H66" ca="1" si="8">+E62/(1+$D$52)^E65</f>
        <v>63151.78819138417</v>
      </c>
      <c r="F66" s="56">
        <f t="shared" ca="1" si="8"/>
        <v>67903.189345572086</v>
      </c>
      <c r="G66" s="56">
        <f t="shared" ca="1" si="8"/>
        <v>71917.322540614899</v>
      </c>
      <c r="H66" s="56">
        <f t="shared" ca="1" si="8"/>
        <v>74572.7913596898</v>
      </c>
      <c r="I66" s="63"/>
      <c r="J66" s="63"/>
      <c r="K66" s="63"/>
    </row>
    <row r="67" spans="2:16" s="61" customFormat="1" ht="15" customHeight="1">
      <c r="B67" s="47" t="s">
        <v>490</v>
      </c>
      <c r="C67" s="48" t="s">
        <v>69</v>
      </c>
      <c r="D67" s="108">
        <f ca="1">SUM(D66:H66)</f>
        <v>332617.06872791203</v>
      </c>
      <c r="E67" s="108"/>
      <c r="F67" s="108"/>
      <c r="G67" s="108"/>
      <c r="H67" s="108"/>
      <c r="I67" s="118"/>
      <c r="J67" s="118"/>
      <c r="K67" s="118"/>
      <c r="P67" s="291"/>
    </row>
    <row r="68" spans="2:16" ht="15" customHeight="1">
      <c r="B68" s="39"/>
      <c r="C68" s="22"/>
      <c r="D68" s="63"/>
      <c r="E68" s="63"/>
      <c r="F68" s="63"/>
      <c r="G68" s="63"/>
      <c r="H68" s="63"/>
      <c r="I68" s="63"/>
      <c r="J68" s="63"/>
      <c r="K68" s="63"/>
    </row>
    <row r="69" spans="2:16" ht="15" customHeight="1">
      <c r="B69" s="39" t="s">
        <v>488</v>
      </c>
      <c r="C69" s="22" t="s">
        <v>69</v>
      </c>
      <c r="D69" s="56">
        <f ca="1">+H62*(1+D52)/(D50-D52)</f>
        <v>3017705.3022529981</v>
      </c>
      <c r="E69" s="63"/>
      <c r="F69" s="63"/>
      <c r="G69" s="63"/>
      <c r="H69" s="63"/>
      <c r="I69" s="63"/>
      <c r="J69" s="63"/>
      <c r="K69" s="63"/>
    </row>
    <row r="70" spans="2:16" ht="15" customHeight="1">
      <c r="B70" s="47" t="s">
        <v>489</v>
      </c>
      <c r="C70" s="48" t="s">
        <v>69</v>
      </c>
      <c r="D70" s="108">
        <f ca="1">+D69/(1+D50)^H65</f>
        <v>2113877.5567327756</v>
      </c>
      <c r="E70" s="63"/>
      <c r="F70" s="63"/>
      <c r="G70" s="63"/>
      <c r="H70" s="63"/>
      <c r="I70" s="63"/>
      <c r="J70" s="63"/>
      <c r="K70" s="63"/>
    </row>
    <row r="71" spans="2:16" ht="15" customHeight="1">
      <c r="B71" s="47"/>
      <c r="C71" s="48"/>
      <c r="D71" s="108"/>
      <c r="E71" s="63"/>
      <c r="F71" s="63"/>
      <c r="G71" s="63"/>
      <c r="H71" s="63"/>
      <c r="I71" s="63"/>
      <c r="J71" s="63"/>
      <c r="K71" s="63"/>
    </row>
    <row r="72" spans="2:16" ht="15" customHeight="1">
      <c r="B72" s="47" t="s">
        <v>450</v>
      </c>
      <c r="C72" s="48" t="s">
        <v>69</v>
      </c>
      <c r="D72" s="108">
        <f ca="1">+D70+D67</f>
        <v>2446494.6254606876</v>
      </c>
      <c r="E72" s="63"/>
      <c r="F72" s="63"/>
      <c r="G72" s="63"/>
      <c r="H72" s="63"/>
      <c r="I72" s="63"/>
      <c r="J72" s="63"/>
      <c r="K72" s="63"/>
    </row>
    <row r="73" spans="2:16" ht="15" customHeight="1">
      <c r="B73" s="39" t="s">
        <v>491</v>
      </c>
      <c r="C73" s="22" t="s">
        <v>5</v>
      </c>
      <c r="D73" s="329">
        <f ca="1">+D70/D72</f>
        <v>0.86404340918375067</v>
      </c>
      <c r="E73" s="63"/>
      <c r="F73" s="63"/>
      <c r="G73" s="63"/>
      <c r="H73" s="63"/>
      <c r="I73" s="63"/>
      <c r="J73" s="63"/>
      <c r="K73" s="63"/>
    </row>
    <row r="74" spans="2:16" ht="15" customHeight="1">
      <c r="B74" s="39" t="s">
        <v>449</v>
      </c>
      <c r="C74" s="22" t="s">
        <v>69</v>
      </c>
      <c r="D74" s="56">
        <f ca="1">+D72+SUM(D29:D31)</f>
        <v>2555578.6254606876</v>
      </c>
      <c r="E74" s="63"/>
      <c r="F74" s="63"/>
      <c r="G74" s="63"/>
      <c r="H74" s="63"/>
      <c r="I74" s="63"/>
      <c r="J74" s="63"/>
      <c r="K74" s="63"/>
    </row>
    <row r="75" spans="2:16" s="61" customFormat="1" ht="15" customHeight="1">
      <c r="B75" s="47" t="s">
        <v>451</v>
      </c>
      <c r="C75" s="48" t="s">
        <v>149</v>
      </c>
      <c r="D75" s="351">
        <f ca="1">+D74/D33</f>
        <v>1.1616266479366761</v>
      </c>
      <c r="E75" s="118"/>
      <c r="F75" s="118"/>
      <c r="G75" s="118"/>
      <c r="H75" s="118"/>
      <c r="I75" s="118"/>
      <c r="J75" s="118"/>
      <c r="K75" s="118"/>
      <c r="P75" s="291"/>
    </row>
    <row r="76" spans="2:16" ht="15" customHeight="1">
      <c r="B76" s="39"/>
      <c r="C76" s="22"/>
      <c r="D76" s="63"/>
      <c r="E76" s="63"/>
      <c r="F76" s="63"/>
      <c r="G76" s="63"/>
      <c r="H76" s="63"/>
      <c r="I76" s="63"/>
      <c r="J76" s="63"/>
      <c r="K76" s="63"/>
    </row>
    <row r="77" spans="2:16" ht="15" customHeight="1">
      <c r="B77" s="39"/>
      <c r="C77" s="22"/>
      <c r="D77" s="358" t="s">
        <v>493</v>
      </c>
      <c r="E77" s="3"/>
      <c r="F77" s="3"/>
      <c r="G77" s="3"/>
      <c r="H77" s="3"/>
      <c r="I77" s="3"/>
      <c r="J77" s="3"/>
      <c r="K77" s="3"/>
      <c r="L77" s="3"/>
      <c r="M77" s="3"/>
    </row>
    <row r="78" spans="2:16" ht="15" customHeight="1">
      <c r="B78" s="39"/>
      <c r="C78" s="22"/>
      <c r="D78" s="409" t="s">
        <v>494</v>
      </c>
      <c r="E78" s="409"/>
      <c r="F78" s="409"/>
      <c r="G78" s="409"/>
      <c r="H78" s="409"/>
      <c r="I78" s="409"/>
      <c r="J78" s="409"/>
      <c r="K78" s="409"/>
      <c r="L78" s="409"/>
      <c r="M78" s="391"/>
    </row>
    <row r="79" spans="2:16" ht="15" customHeight="1">
      <c r="B79" s="39"/>
      <c r="C79" s="22"/>
      <c r="D79" s="408" t="s">
        <v>475</v>
      </c>
      <c r="E79" s="360">
        <f ca="1">+$D$75</f>
        <v>1.1616266479366761</v>
      </c>
      <c r="F79" s="361">
        <v>2.5000000000000001E-2</v>
      </c>
      <c r="G79" s="361">
        <v>0.03</v>
      </c>
      <c r="H79" s="361">
        <v>3.5000000000000003E-2</v>
      </c>
      <c r="I79" s="361">
        <v>0.04</v>
      </c>
      <c r="J79" s="361">
        <v>4.4999999999999998E-2</v>
      </c>
      <c r="K79" s="361">
        <v>0.05</v>
      </c>
      <c r="L79" s="361">
        <v>5.5E-2</v>
      </c>
      <c r="M79" s="390"/>
    </row>
    <row r="80" spans="2:16" ht="15" customHeight="1">
      <c r="B80" s="39"/>
      <c r="C80" s="22"/>
      <c r="D80" s="408"/>
      <c r="E80" s="361">
        <v>6.5000000000000002E-2</v>
      </c>
      <c r="F80" s="359">
        <f t="dataTable" ref="F80:L89" dt2D="1" dtr="1" r1="D52" r2="D50" ca="1"/>
        <v>1.0257012179462404</v>
      </c>
      <c r="G80" s="359">
        <v>1.1445640298743229</v>
      </c>
      <c r="H80" s="359">
        <v>1.3037898266885519</v>
      </c>
      <c r="I80" s="359">
        <v>1.5275686332831713</v>
      </c>
      <c r="J80" s="359">
        <v>1.8642817409583183</v>
      </c>
      <c r="K80" s="362">
        <v>2.4268204180801627</v>
      </c>
      <c r="L80" s="359">
        <v>3.553860757198894</v>
      </c>
      <c r="M80" s="388"/>
    </row>
    <row r="81" spans="2:13" ht="15" customHeight="1">
      <c r="B81" s="39"/>
      <c r="C81" s="22"/>
      <c r="D81" s="408"/>
      <c r="E81" s="361">
        <v>7.0000000000000007E-2</v>
      </c>
      <c r="F81" s="359">
        <v>0.9200500733696434</v>
      </c>
      <c r="G81" s="359">
        <v>1.0105040678464916</v>
      </c>
      <c r="H81" s="359">
        <v>1.127444426204594</v>
      </c>
      <c r="I81" s="359">
        <v>1.2840909916225707</v>
      </c>
      <c r="J81" s="359">
        <v>1.5042404828566238</v>
      </c>
      <c r="K81" s="362">
        <v>1.8354875383323392</v>
      </c>
      <c r="L81" s="359">
        <v>2.3888878514259018</v>
      </c>
      <c r="M81" s="388"/>
    </row>
    <row r="82" spans="2:13" ht="15" customHeight="1">
      <c r="B82" s="39"/>
      <c r="C82" s="22"/>
      <c r="D82" s="408"/>
      <c r="E82" s="361">
        <v>7.4999999999999997E-2</v>
      </c>
      <c r="F82" s="359">
        <v>0.83587416049971475</v>
      </c>
      <c r="G82" s="359">
        <v>0.90662041486017209</v>
      </c>
      <c r="H82" s="359">
        <v>0.99562083668192547</v>
      </c>
      <c r="I82" s="359">
        <v>1.1106784641688356</v>
      </c>
      <c r="J82" s="359">
        <v>1.264799201710713</v>
      </c>
      <c r="K82" s="362">
        <v>1.4813946454707994</v>
      </c>
      <c r="L82" s="359">
        <v>1.8072891496244619</v>
      </c>
      <c r="M82" s="388"/>
    </row>
    <row r="83" spans="2:13" ht="15" customHeight="1">
      <c r="B83" s="39"/>
      <c r="C83" s="22"/>
      <c r="D83" s="408"/>
      <c r="E83" s="361">
        <v>0.08</v>
      </c>
      <c r="F83" s="359">
        <v>0.76730723604511109</v>
      </c>
      <c r="G83" s="359">
        <v>0.82384982985975841</v>
      </c>
      <c r="H83" s="359">
        <v>0.89346690049141897</v>
      </c>
      <c r="I83" s="359">
        <v>0.98104357207876225</v>
      </c>
      <c r="J83" s="359">
        <v>1.0942571944721373</v>
      </c>
      <c r="K83" s="362">
        <v>1.2459041639159767</v>
      </c>
      <c r="L83" s="359">
        <v>1.4590189303785828</v>
      </c>
      <c r="M83" s="388"/>
    </row>
    <row r="84" spans="2:13" ht="15" customHeight="1">
      <c r="B84" s="39"/>
      <c r="C84" s="22"/>
      <c r="D84" s="408"/>
      <c r="E84" s="361">
        <v>8.2318018004516116E-2</v>
      </c>
      <c r="F84" s="362">
        <v>0.73967447425371835</v>
      </c>
      <c r="G84" s="362">
        <v>0.79095088053315987</v>
      </c>
      <c r="H84" s="362">
        <v>0.85355050424753576</v>
      </c>
      <c r="I84" s="362">
        <v>0.93147006583984693</v>
      </c>
      <c r="J84" s="362">
        <v>1.0308489482246763</v>
      </c>
      <c r="K84" s="362">
        <v>1.1616266479366761</v>
      </c>
      <c r="L84" s="362">
        <v>1.341020401531291</v>
      </c>
      <c r="M84" s="389"/>
    </row>
    <row r="85" spans="2:13" ht="15" customHeight="1">
      <c r="B85" s="39"/>
      <c r="C85" s="22"/>
      <c r="D85" s="408"/>
      <c r="E85" s="361">
        <v>8.5000000000000006E-2</v>
      </c>
      <c r="F85" s="359">
        <v>0.71043876536110095</v>
      </c>
      <c r="G85" s="359">
        <v>0.75642511833862647</v>
      </c>
      <c r="H85" s="359">
        <v>0.81207167955947646</v>
      </c>
      <c r="I85" s="359">
        <v>0.88058255846848088</v>
      </c>
      <c r="J85" s="359">
        <v>0.96676455955212237</v>
      </c>
      <c r="K85" s="362">
        <v>1.0781719350917738</v>
      </c>
      <c r="L85" s="359">
        <v>1.227395892204338</v>
      </c>
      <c r="M85" s="388"/>
    </row>
    <row r="86" spans="2:13" ht="15" customHeight="1">
      <c r="B86" s="39"/>
      <c r="C86" s="22"/>
      <c r="D86" s="408"/>
      <c r="E86" s="361">
        <v>0.09</v>
      </c>
      <c r="F86" s="359">
        <v>0.66256171631190097</v>
      </c>
      <c r="G86" s="359">
        <v>0.70050176817516674</v>
      </c>
      <c r="H86" s="359">
        <v>0.74576488848925926</v>
      </c>
      <c r="I86" s="359">
        <v>0.80053351357829394</v>
      </c>
      <c r="J86" s="359">
        <v>0.86796062498607485</v>
      </c>
      <c r="K86" s="362">
        <v>0.95277631431249199</v>
      </c>
      <c r="L86" s="359">
        <v>1.0624142620907711</v>
      </c>
      <c r="M86" s="388"/>
    </row>
    <row r="87" spans="2:13" ht="15" customHeight="1">
      <c r="B87" s="39"/>
      <c r="C87" s="22"/>
      <c r="D87" s="408"/>
      <c r="E87" s="361">
        <v>9.5000000000000001E-2</v>
      </c>
      <c r="F87" s="359">
        <v>0.62174272761175775</v>
      </c>
      <c r="G87" s="359">
        <v>0.65341844630642643</v>
      </c>
      <c r="H87" s="359">
        <v>0.69076661161578445</v>
      </c>
      <c r="I87" s="359">
        <v>0.73532097766236981</v>
      </c>
      <c r="J87" s="359">
        <v>0.78922932029849235</v>
      </c>
      <c r="K87" s="362">
        <v>0.85559453708067301</v>
      </c>
      <c r="L87" s="359">
        <v>0.93907157339117586</v>
      </c>
      <c r="M87" s="388"/>
    </row>
    <row r="88" spans="2:13" ht="15" customHeight="1">
      <c r="B88" s="39"/>
      <c r="C88" s="22"/>
      <c r="D88" s="408"/>
      <c r="E88" s="361">
        <v>0.1</v>
      </c>
      <c r="F88" s="359">
        <v>0.58656421020279881</v>
      </c>
      <c r="G88" s="359">
        <v>0.61327442580057268</v>
      </c>
      <c r="H88" s="359">
        <v>0.64446022800887359</v>
      </c>
      <c r="I88" s="359">
        <v>0.68122824290691919</v>
      </c>
      <c r="J88" s="359">
        <v>0.72508798241495054</v>
      </c>
      <c r="K88" s="362">
        <v>0.77815326617969094</v>
      </c>
      <c r="L88" s="359">
        <v>0.84347792576040004</v>
      </c>
      <c r="M88" s="388"/>
    </row>
    <row r="89" spans="2:13" ht="15" customHeight="1">
      <c r="B89" s="39"/>
      <c r="C89" s="22"/>
      <c r="D89" s="408"/>
      <c r="E89" s="361">
        <v>0.105</v>
      </c>
      <c r="F89" s="359">
        <v>0.55596316094958564</v>
      </c>
      <c r="G89" s="359">
        <v>0.57867604245772597</v>
      </c>
      <c r="H89" s="359">
        <v>0.60497694043100592</v>
      </c>
      <c r="I89" s="359">
        <v>0.63568243949478143</v>
      </c>
      <c r="J89" s="359">
        <v>0.67188175907129533</v>
      </c>
      <c r="K89" s="362">
        <v>0.71506065903079108</v>
      </c>
      <c r="L89" s="359">
        <v>0.7672996896788119</v>
      </c>
      <c r="M89" s="388"/>
    </row>
    <row r="90" spans="2:13" ht="15" customHeight="1">
      <c r="B90" s="39"/>
      <c r="C90" s="22"/>
      <c r="D90" s="63"/>
      <c r="E90" s="63"/>
      <c r="F90" s="63"/>
      <c r="G90" s="63"/>
      <c r="H90" s="63"/>
      <c r="I90" s="63"/>
      <c r="J90" s="63"/>
      <c r="K90" s="63"/>
    </row>
  </sheetData>
  <mergeCells count="10">
    <mergeCell ref="M8:O8"/>
    <mergeCell ref="D15:F15"/>
    <mergeCell ref="G15:I15"/>
    <mergeCell ref="J15:L15"/>
    <mergeCell ref="M15:O15"/>
    <mergeCell ref="D79:D89"/>
    <mergeCell ref="D78:L78"/>
    <mergeCell ref="D8:F8"/>
    <mergeCell ref="G8:I8"/>
    <mergeCell ref="J8:L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1835-730C-43C6-A579-070228E28DDB}">
  <sheetPr>
    <tabColor theme="0" tint="-0.499984740745262"/>
  </sheetPr>
  <dimension ref="A1:R145"/>
  <sheetViews>
    <sheetView showGridLines="0" zoomScale="70" zoomScaleNormal="70" workbookViewId="0">
      <pane xSplit="3" ySplit="5" topLeftCell="D125" activePane="bottomRight" state="frozen"/>
      <selection pane="topRight" activeCell="D1" sqref="D1"/>
      <selection pane="bottomLeft" activeCell="A6" sqref="A6"/>
      <selection pane="bottomRight" activeCell="I132" sqref="I132"/>
    </sheetView>
  </sheetViews>
  <sheetFormatPr defaultColWidth="0" defaultRowHeight="11.65" zeroHeight="1"/>
  <cols>
    <col min="1" max="1" width="1.73046875" style="7" customWidth="1"/>
    <col min="2" max="2" width="58.73046875" style="7" customWidth="1"/>
    <col min="3" max="3" width="9.06640625" style="9" customWidth="1"/>
    <col min="4" max="11" width="11.59765625" style="7" customWidth="1"/>
    <col min="12" max="18" width="9.06640625" style="7" customWidth="1"/>
    <col min="19" max="16384" width="9.06640625" style="7" hidden="1"/>
  </cols>
  <sheetData>
    <row r="1" spans="1:17" ht="15" customHeight="1">
      <c r="B1" s="23" t="s">
        <v>70</v>
      </c>
      <c r="D1" s="61" t="s">
        <v>433</v>
      </c>
      <c r="E1" s="287" t="str">
        <f ca="1">+Cover!D19</f>
        <v>Bull</v>
      </c>
      <c r="G1" s="24"/>
      <c r="H1" s="24"/>
      <c r="I1" s="24"/>
      <c r="J1" s="24"/>
      <c r="K1" s="24"/>
    </row>
    <row r="2" spans="1:17" ht="15" customHeight="1">
      <c r="B2" s="25" t="s">
        <v>0</v>
      </c>
      <c r="C2" s="26"/>
      <c r="D2" s="27" t="s">
        <v>1</v>
      </c>
      <c r="E2" s="27"/>
      <c r="F2" s="27"/>
      <c r="G2" s="28" t="s">
        <v>2</v>
      </c>
      <c r="H2" s="28"/>
      <c r="I2" s="28"/>
      <c r="J2" s="28"/>
      <c r="K2" s="28"/>
      <c r="M2" s="74" t="s">
        <v>420</v>
      </c>
      <c r="N2" s="74"/>
      <c r="O2" s="74"/>
      <c r="P2" s="74"/>
      <c r="Q2" s="74"/>
    </row>
    <row r="3" spans="1:17" ht="15" customHeight="1">
      <c r="B3" s="29"/>
      <c r="C3" s="30"/>
      <c r="D3" s="31"/>
      <c r="E3" s="31"/>
      <c r="F3" s="31"/>
      <c r="G3" s="31"/>
      <c r="H3" s="31"/>
      <c r="I3" s="31"/>
      <c r="J3" s="31"/>
      <c r="K3" s="31"/>
    </row>
    <row r="4" spans="1:17" ht="15" customHeight="1">
      <c r="B4" s="32"/>
      <c r="C4" s="33" t="s">
        <v>4</v>
      </c>
      <c r="D4" s="34">
        <v>2018</v>
      </c>
      <c r="E4" s="34">
        <f t="shared" ref="E4:K4" si="0">D4+1</f>
        <v>2019</v>
      </c>
      <c r="F4" s="34">
        <f>E4+1</f>
        <v>2020</v>
      </c>
      <c r="G4" s="35">
        <v>2021</v>
      </c>
      <c r="H4" s="35">
        <f>G4+1</f>
        <v>2022</v>
      </c>
      <c r="I4" s="35">
        <f t="shared" si="0"/>
        <v>2023</v>
      </c>
      <c r="J4" s="35">
        <f t="shared" si="0"/>
        <v>2024</v>
      </c>
      <c r="K4" s="35">
        <f t="shared" si="0"/>
        <v>2025</v>
      </c>
    </row>
    <row r="5" spans="1:17" ht="2.2000000000000002" customHeight="1"/>
    <row r="6" spans="1:17"/>
    <row r="7" spans="1:17" ht="15" customHeight="1">
      <c r="B7" s="36" t="s">
        <v>136</v>
      </c>
      <c r="C7" s="37"/>
      <c r="D7" s="38"/>
      <c r="E7" s="38"/>
      <c r="F7" s="38"/>
      <c r="G7" s="38"/>
      <c r="H7" s="38"/>
      <c r="I7" s="38"/>
      <c r="J7" s="38"/>
      <c r="K7" s="38"/>
    </row>
    <row r="8" spans="1:17" ht="15" customHeight="1">
      <c r="A8" s="7" t="s">
        <v>159</v>
      </c>
      <c r="B8" s="74" t="s">
        <v>140</v>
      </c>
      <c r="C8" s="75"/>
      <c r="D8" s="76"/>
      <c r="E8" s="76"/>
      <c r="F8" s="76"/>
      <c r="G8" s="76"/>
      <c r="H8" s="76"/>
      <c r="I8" s="76"/>
      <c r="J8" s="76"/>
      <c r="K8" s="76"/>
    </row>
    <row r="9" spans="1:17" ht="15" customHeight="1">
      <c r="B9" s="39" t="s">
        <v>137</v>
      </c>
      <c r="C9" s="22" t="s">
        <v>69</v>
      </c>
      <c r="D9" s="40">
        <v>41440</v>
      </c>
      <c r="E9" s="40">
        <v>49321</v>
      </c>
      <c r="F9" s="40">
        <v>47335</v>
      </c>
      <c r="G9" s="41">
        <f ca="1">+G29*G34</f>
        <v>48950</v>
      </c>
      <c r="H9" s="41">
        <f ca="1">+H29*H34</f>
        <v>59800</v>
      </c>
      <c r="I9" s="41">
        <f ca="1">+I29*I34</f>
        <v>64837.5</v>
      </c>
      <c r="J9" s="41">
        <f ca="1">+J29*J34</f>
        <v>70229.250000000015</v>
      </c>
      <c r="K9" s="41">
        <f ca="1">+K29*K34</f>
        <v>75998.081250000017</v>
      </c>
    </row>
    <row r="10" spans="1:17" ht="15" customHeight="1">
      <c r="B10" s="39" t="s">
        <v>138</v>
      </c>
      <c r="C10" s="22" t="s">
        <v>69</v>
      </c>
      <c r="D10" s="40">
        <v>64391</v>
      </c>
      <c r="E10" s="40">
        <v>74449</v>
      </c>
      <c r="F10" s="40">
        <v>79600</v>
      </c>
      <c r="G10" s="42">
        <f ca="1">+G50+G57</f>
        <v>105000</v>
      </c>
      <c r="H10" s="42">
        <f ca="1">+H50+H57</f>
        <v>125000</v>
      </c>
      <c r="I10" s="42">
        <f ca="1">+I50+I57</f>
        <v>144000</v>
      </c>
      <c r="J10" s="42">
        <f ca="1">+J50+J57</f>
        <v>162050</v>
      </c>
      <c r="K10" s="42">
        <f ca="1">+K50+K57</f>
        <v>179197.5</v>
      </c>
    </row>
    <row r="11" spans="1:17" ht="15" customHeight="1">
      <c r="B11" s="39" t="s">
        <v>139</v>
      </c>
      <c r="C11" s="22" t="s">
        <v>69</v>
      </c>
      <c r="D11" s="40">
        <v>4634</v>
      </c>
      <c r="E11" s="40">
        <v>5371</v>
      </c>
      <c r="F11" s="40">
        <v>6290</v>
      </c>
      <c r="G11" s="42">
        <f ca="1">+G60*G66/1000</f>
        <v>8190.104166666667</v>
      </c>
      <c r="H11" s="42">
        <f ca="1">+H60*H66/1000</f>
        <v>10401.432291666668</v>
      </c>
      <c r="I11" s="42">
        <f ca="1">+I60*I66/1000</f>
        <v>12928.980338541667</v>
      </c>
      <c r="J11" s="42">
        <f ca="1">+J60*J66/1000</f>
        <v>15756.548338580733</v>
      </c>
      <c r="K11" s="42">
        <f ca="1">+K60*K66/1000</f>
        <v>18857.909748063579</v>
      </c>
    </row>
    <row r="12" spans="1:17" ht="15" customHeight="1">
      <c r="B12" s="43" t="s">
        <v>143</v>
      </c>
      <c r="C12" s="44" t="s">
        <v>69</v>
      </c>
      <c r="D12" s="84">
        <v>0</v>
      </c>
      <c r="E12" s="84">
        <v>0</v>
      </c>
      <c r="F12" s="84">
        <v>7271</v>
      </c>
      <c r="G12" s="85">
        <f ca="1">+SUM(G9:G11)/(1-G73)-SUM(G9:G11)</f>
        <v>8533.6896929824725</v>
      </c>
      <c r="H12" s="85">
        <f ca="1">+SUM(H9:H11)/(1-H73)-SUM(H9:H11)</f>
        <v>10273.759594298259</v>
      </c>
      <c r="I12" s="85">
        <f ca="1">+SUM(I9:I11)/(1-I73)-SUM(I9:I11)</f>
        <v>11671.920017817989</v>
      </c>
      <c r="J12" s="85">
        <f ca="1">+SUM(J9:J11)/(1-J73)-SUM(J9:J11)</f>
        <v>13054.515702030563</v>
      </c>
      <c r="K12" s="85">
        <f ca="1">+SUM(K9:K11)/(1-K73)-SUM(K9:K11)</f>
        <v>14423.867947266495</v>
      </c>
    </row>
    <row r="13" spans="1:17" ht="15" customHeight="1">
      <c r="B13" s="47" t="s">
        <v>18</v>
      </c>
      <c r="C13" s="48" t="s">
        <v>69</v>
      </c>
      <c r="D13" s="49">
        <f t="shared" ref="D13:K13" si="1">SUM(D9:D12)</f>
        <v>110465</v>
      </c>
      <c r="E13" s="49">
        <f t="shared" si="1"/>
        <v>129141</v>
      </c>
      <c r="F13" s="49">
        <f t="shared" si="1"/>
        <v>140496</v>
      </c>
      <c r="G13" s="49">
        <f t="shared" ca="1" si="1"/>
        <v>170673.79385964913</v>
      </c>
      <c r="H13" s="49">
        <f t="shared" ca="1" si="1"/>
        <v>205475.19188596492</v>
      </c>
      <c r="I13" s="49">
        <f t="shared" ca="1" si="1"/>
        <v>233438.40035635966</v>
      </c>
      <c r="J13" s="49">
        <f t="shared" ca="1" si="1"/>
        <v>261090.31404061129</v>
      </c>
      <c r="K13" s="49">
        <f t="shared" ca="1" si="1"/>
        <v>288477.35894533008</v>
      </c>
    </row>
    <row r="14" spans="1:17" ht="15" customHeight="1">
      <c r="B14" s="86" t="s">
        <v>20</v>
      </c>
      <c r="C14" s="12" t="s">
        <v>5</v>
      </c>
      <c r="D14" s="87"/>
      <c r="E14" s="88">
        <f t="shared" ref="E14:K14" si="2">+E13/D13-1</f>
        <v>0.16906712533381607</v>
      </c>
      <c r="F14" s="88">
        <f t="shared" si="2"/>
        <v>8.792714939484747E-2</v>
      </c>
      <c r="G14" s="88">
        <f t="shared" ca="1" si="2"/>
        <v>0.21479468354721232</v>
      </c>
      <c r="H14" s="88">
        <f t="shared" ca="1" si="2"/>
        <v>0.20390592626618576</v>
      </c>
      <c r="I14" s="88">
        <f t="shared" ca="1" si="2"/>
        <v>0.13609043609465932</v>
      </c>
      <c r="J14" s="88">
        <f t="shared" ca="1" si="2"/>
        <v>0.11845486279052242</v>
      </c>
      <c r="K14" s="88">
        <f t="shared" ca="1" si="2"/>
        <v>0.1048949096612557</v>
      </c>
    </row>
    <row r="15" spans="1:17" s="50" customFormat="1" ht="15" customHeight="1">
      <c r="B15" s="51"/>
      <c r="C15" s="52"/>
      <c r="D15" s="53"/>
      <c r="E15" s="53"/>
      <c r="F15" s="53"/>
      <c r="G15" s="53"/>
      <c r="H15" s="53"/>
      <c r="I15" s="53"/>
      <c r="J15" s="53"/>
      <c r="K15" s="53"/>
    </row>
    <row r="16" spans="1:17" s="50" customFormat="1" ht="15" customHeight="1">
      <c r="B16" s="39" t="s">
        <v>141</v>
      </c>
      <c r="C16" s="52"/>
      <c r="D16" s="53"/>
      <c r="E16" s="53"/>
      <c r="F16" s="53"/>
      <c r="G16" s="53"/>
      <c r="H16" s="53"/>
      <c r="I16" s="53"/>
      <c r="J16" s="53"/>
      <c r="K16" s="53"/>
    </row>
    <row r="17" spans="1:17" ht="15" customHeight="1">
      <c r="B17" s="89" t="s">
        <v>137</v>
      </c>
      <c r="C17" s="22" t="s">
        <v>5</v>
      </c>
      <c r="D17" s="90">
        <f t="shared" ref="D17:K17" si="3">+D9/D$13</f>
        <v>0.37514144751731315</v>
      </c>
      <c r="E17" s="90">
        <f t="shared" si="3"/>
        <v>0.38191589038337942</v>
      </c>
      <c r="F17" s="90">
        <f t="shared" si="3"/>
        <v>0.33691350643434687</v>
      </c>
      <c r="G17" s="90">
        <f t="shared" ca="1" si="3"/>
        <v>0.28680442903995707</v>
      </c>
      <c r="H17" s="90">
        <f t="shared" ca="1" si="3"/>
        <v>0.29103270059573877</v>
      </c>
      <c r="I17" s="90">
        <f t="shared" ca="1" si="3"/>
        <v>0.27774993274894416</v>
      </c>
      <c r="J17" s="90">
        <f t="shared" ca="1" si="3"/>
        <v>0.2689845092800961</v>
      </c>
      <c r="K17" s="90">
        <f t="shared" ca="1" si="3"/>
        <v>0.26344556650077544</v>
      </c>
    </row>
    <row r="18" spans="1:17" ht="15" customHeight="1">
      <c r="B18" s="89" t="s">
        <v>138</v>
      </c>
      <c r="C18" s="22" t="s">
        <v>5</v>
      </c>
      <c r="D18" s="90">
        <f t="shared" ref="D18:F20" si="4">+D10/D$13</f>
        <v>0.58290861358801427</v>
      </c>
      <c r="E18" s="90">
        <f t="shared" si="4"/>
        <v>0.57649390975755177</v>
      </c>
      <c r="F18" s="90">
        <f t="shared" si="4"/>
        <v>0.56656417264548453</v>
      </c>
      <c r="G18" s="90">
        <f t="shared" ref="G18:K20" ca="1" si="5">+G10/G$13</f>
        <v>0.6152086833339222</v>
      </c>
      <c r="H18" s="90">
        <f t="shared" ca="1" si="5"/>
        <v>0.60834594606132686</v>
      </c>
      <c r="I18" s="90">
        <f t="shared" ca="1" si="5"/>
        <v>0.61686509066277939</v>
      </c>
      <c r="J18" s="90">
        <f t="shared" ca="1" si="5"/>
        <v>0.62066645633891238</v>
      </c>
      <c r="K18" s="90">
        <f t="shared" ca="1" si="5"/>
        <v>0.62118393157488683</v>
      </c>
    </row>
    <row r="19" spans="1:17" ht="15" customHeight="1">
      <c r="B19" s="91" t="s">
        <v>139</v>
      </c>
      <c r="C19" s="22" t="s">
        <v>5</v>
      </c>
      <c r="D19" s="90">
        <f t="shared" si="4"/>
        <v>4.1949938894672523E-2</v>
      </c>
      <c r="E19" s="90">
        <f t="shared" si="4"/>
        <v>4.1590199859068769E-2</v>
      </c>
      <c r="F19" s="90">
        <f t="shared" si="4"/>
        <v>4.476995786356907E-2</v>
      </c>
      <c r="G19" s="90">
        <f t="shared" ca="1" si="5"/>
        <v>4.7986887626120668E-2</v>
      </c>
      <c r="H19" s="90">
        <f t="shared" ca="1" si="5"/>
        <v>5.0621353342934355E-2</v>
      </c>
      <c r="I19" s="90">
        <f t="shared" ca="1" si="5"/>
        <v>5.5384976588276374E-2</v>
      </c>
      <c r="J19" s="90">
        <f t="shared" ca="1" si="5"/>
        <v>6.0349034380991554E-2</v>
      </c>
      <c r="K19" s="90">
        <f t="shared" ca="1" si="5"/>
        <v>6.5370501924337771E-2</v>
      </c>
    </row>
    <row r="20" spans="1:17" ht="15" customHeight="1">
      <c r="B20" s="91" t="s">
        <v>143</v>
      </c>
      <c r="C20" s="22" t="s">
        <v>5</v>
      </c>
      <c r="D20" s="90">
        <f t="shared" si="4"/>
        <v>0</v>
      </c>
      <c r="E20" s="90">
        <f t="shared" si="4"/>
        <v>0</v>
      </c>
      <c r="F20" s="90">
        <f t="shared" si="4"/>
        <v>5.1752363056599478E-2</v>
      </c>
      <c r="G20" s="90">
        <f t="shared" ca="1" si="5"/>
        <v>5.0000000000000093E-2</v>
      </c>
      <c r="H20" s="90">
        <f t="shared" ca="1" si="5"/>
        <v>5.0000000000000065E-2</v>
      </c>
      <c r="I20" s="90">
        <f t="shared" ca="1" si="5"/>
        <v>5.0000000000000024E-2</v>
      </c>
      <c r="J20" s="90">
        <f t="shared" ca="1" si="5"/>
        <v>4.9999999999999996E-2</v>
      </c>
      <c r="K20" s="90">
        <f t="shared" ca="1" si="5"/>
        <v>4.9999999999999968E-2</v>
      </c>
    </row>
    <row r="21" spans="1:17" ht="15" customHeight="1">
      <c r="B21" s="47"/>
      <c r="C21" s="22"/>
      <c r="D21" s="49"/>
      <c r="E21" s="49"/>
      <c r="F21" s="49"/>
    </row>
    <row r="22" spans="1:17" ht="15" customHeight="1">
      <c r="B22" s="39" t="s">
        <v>142</v>
      </c>
      <c r="C22" s="52"/>
      <c r="D22" s="49"/>
      <c r="E22" s="49"/>
      <c r="F22" s="49"/>
      <c r="G22" s="54"/>
      <c r="H22" s="54"/>
      <c r="I22" s="54"/>
      <c r="J22" s="54"/>
      <c r="K22" s="54"/>
    </row>
    <row r="23" spans="1:17" ht="15" customHeight="1">
      <c r="B23" s="89" t="s">
        <v>137</v>
      </c>
      <c r="C23" s="22" t="s">
        <v>5</v>
      </c>
      <c r="D23" s="62"/>
      <c r="E23" s="90">
        <f t="shared" ref="E23:K23" si="6">+E9/D9-1</f>
        <v>0.19017857142857153</v>
      </c>
      <c r="F23" s="90">
        <f t="shared" si="6"/>
        <v>-4.0266823462622447E-2</v>
      </c>
      <c r="G23" s="90">
        <f t="shared" ca="1" si="6"/>
        <v>3.4118516953628442E-2</v>
      </c>
      <c r="H23" s="90">
        <f t="shared" ca="1" si="6"/>
        <v>0.22165474974463728</v>
      </c>
      <c r="I23" s="90">
        <f t="shared" ca="1" si="6"/>
        <v>8.4239130434782705E-2</v>
      </c>
      <c r="J23" s="90">
        <f t="shared" ca="1" si="6"/>
        <v>8.3157894736842319E-2</v>
      </c>
      <c r="K23" s="90">
        <f t="shared" ca="1" si="6"/>
        <v>8.2142857142857073E-2</v>
      </c>
    </row>
    <row r="24" spans="1:17" ht="15" customHeight="1">
      <c r="B24" s="89" t="s">
        <v>138</v>
      </c>
      <c r="C24" s="22" t="s">
        <v>5</v>
      </c>
      <c r="D24" s="62"/>
      <c r="E24" s="90">
        <f t="shared" ref="E24:K24" si="7">+E10/D10-1</f>
        <v>0.15620195368918011</v>
      </c>
      <c r="F24" s="90">
        <f t="shared" si="7"/>
        <v>6.9188303402329066E-2</v>
      </c>
      <c r="G24" s="90">
        <f t="shared" ca="1" si="7"/>
        <v>0.31909547738693478</v>
      </c>
      <c r="H24" s="90">
        <f t="shared" ca="1" si="7"/>
        <v>0.19047619047619047</v>
      </c>
      <c r="I24" s="90">
        <f t="shared" ca="1" si="7"/>
        <v>0.15199999999999991</v>
      </c>
      <c r="J24" s="90">
        <f t="shared" ca="1" si="7"/>
        <v>0.12534722222222228</v>
      </c>
      <c r="K24" s="90">
        <f t="shared" ca="1" si="7"/>
        <v>0.10581610614008019</v>
      </c>
    </row>
    <row r="25" spans="1:17" ht="15" customHeight="1">
      <c r="B25" s="91" t="s">
        <v>139</v>
      </c>
      <c r="C25" s="22" t="s">
        <v>5</v>
      </c>
      <c r="D25" s="62"/>
      <c r="E25" s="90">
        <f t="shared" ref="E25:K26" si="8">+E11/D11-1</f>
        <v>0.15904186447993096</v>
      </c>
      <c r="F25" s="90">
        <f t="shared" si="8"/>
        <v>0.17110407745298817</v>
      </c>
      <c r="G25" s="90">
        <f t="shared" ca="1" si="8"/>
        <v>0.30208333333333348</v>
      </c>
      <c r="H25" s="90">
        <f t="shared" ca="1" si="8"/>
        <v>0.27</v>
      </c>
      <c r="I25" s="90">
        <f t="shared" ca="1" si="8"/>
        <v>0.24299999999999988</v>
      </c>
      <c r="J25" s="90">
        <f t="shared" ca="1" si="8"/>
        <v>0.21870000000000034</v>
      </c>
      <c r="K25" s="90">
        <f t="shared" ca="1" si="8"/>
        <v>0.19683000000000006</v>
      </c>
    </row>
    <row r="26" spans="1:17" ht="15" customHeight="1">
      <c r="B26" s="91" t="s">
        <v>143</v>
      </c>
      <c r="C26" s="22" t="s">
        <v>5</v>
      </c>
      <c r="D26" s="62"/>
      <c r="E26" s="90"/>
      <c r="F26" s="90"/>
      <c r="G26" s="90">
        <f t="shared" ca="1" si="8"/>
        <v>0.1736610772909466</v>
      </c>
      <c r="H26" s="90">
        <f t="shared" ca="1" si="8"/>
        <v>0.20390592626618487</v>
      </c>
      <c r="I26" s="90">
        <f t="shared" ca="1" si="8"/>
        <v>0.13609043609465843</v>
      </c>
      <c r="J26" s="90">
        <f t="shared" ca="1" si="8"/>
        <v>0.11845486279052175</v>
      </c>
      <c r="K26" s="90">
        <f t="shared" ca="1" si="8"/>
        <v>0.10489490966125503</v>
      </c>
    </row>
    <row r="27" spans="1:17" ht="15" customHeight="1">
      <c r="B27" s="47"/>
      <c r="C27" s="22"/>
      <c r="D27" s="49"/>
      <c r="E27" s="49"/>
      <c r="F27" s="49"/>
      <c r="G27" s="54"/>
      <c r="H27" s="54"/>
      <c r="I27" s="54"/>
      <c r="J27" s="54"/>
      <c r="K27" s="54"/>
    </row>
    <row r="28" spans="1:17" ht="15" customHeight="1">
      <c r="A28" s="7" t="s">
        <v>159</v>
      </c>
      <c r="B28" s="74" t="s">
        <v>171</v>
      </c>
      <c r="C28" s="75"/>
      <c r="D28" s="76"/>
      <c r="E28" s="76"/>
      <c r="F28" s="76"/>
      <c r="G28" s="76"/>
      <c r="H28" s="76"/>
      <c r="I28" s="76"/>
      <c r="J28" s="76"/>
      <c r="K28" s="76"/>
      <c r="M28" s="284"/>
      <c r="N28" s="284"/>
      <c r="O28" s="284"/>
      <c r="P28" s="284"/>
      <c r="Q28" s="284"/>
    </row>
    <row r="29" spans="1:17" ht="15" customHeight="1">
      <c r="B29" s="39" t="s">
        <v>146</v>
      </c>
      <c r="C29" s="22"/>
      <c r="D29" s="62"/>
      <c r="E29" s="62"/>
      <c r="F29" s="62">
        <v>430</v>
      </c>
      <c r="G29" s="56">
        <f ca="1">OFFSET(G29,Scenario,0)</f>
        <v>445</v>
      </c>
      <c r="H29" s="56">
        <f ca="1">OFFSET(H29,Scenario,0)</f>
        <v>460</v>
      </c>
      <c r="I29" s="56">
        <f ca="1">OFFSET(I29,Scenario,0)</f>
        <v>475</v>
      </c>
      <c r="J29" s="56">
        <f ca="1">OFFSET(J29,Scenario,0)</f>
        <v>490</v>
      </c>
      <c r="K29" s="56">
        <f ca="1">OFFSET(K29,Scenario,0)</f>
        <v>505</v>
      </c>
    </row>
    <row r="30" spans="1:17" ht="15" customHeight="1">
      <c r="B30" s="89" t="s">
        <v>157</v>
      </c>
      <c r="C30" s="22"/>
      <c r="D30" s="62"/>
      <c r="E30" s="62"/>
      <c r="F30" s="62"/>
      <c r="G30" s="67">
        <v>440</v>
      </c>
      <c r="H30" s="67">
        <f>+G30+10</f>
        <v>450</v>
      </c>
      <c r="I30" s="67">
        <f>+H30+10</f>
        <v>460</v>
      </c>
      <c r="J30" s="67">
        <f>+I30+10</f>
        <v>470</v>
      </c>
      <c r="K30" s="67">
        <f>+J30+10</f>
        <v>480</v>
      </c>
    </row>
    <row r="31" spans="1:17" ht="15" customHeight="1">
      <c r="B31" s="89" t="s">
        <v>158</v>
      </c>
      <c r="C31" s="22"/>
      <c r="D31" s="62"/>
      <c r="E31" s="62"/>
      <c r="F31" s="62"/>
      <c r="G31" s="67">
        <v>445</v>
      </c>
      <c r="H31" s="67">
        <f>+G31+15</f>
        <v>460</v>
      </c>
      <c r="I31" s="67">
        <f>+H31+15</f>
        <v>475</v>
      </c>
      <c r="J31" s="67">
        <f>+I31+15</f>
        <v>490</v>
      </c>
      <c r="K31" s="67">
        <f>+J31+15</f>
        <v>505</v>
      </c>
    </row>
    <row r="32" spans="1:17" ht="15" customHeight="1">
      <c r="B32" s="89" t="s">
        <v>154</v>
      </c>
      <c r="C32" s="22"/>
      <c r="D32" s="62"/>
      <c r="E32" s="62"/>
      <c r="F32" s="62"/>
      <c r="G32" s="67">
        <v>430</v>
      </c>
      <c r="H32" s="67">
        <f>+G32-10</f>
        <v>420</v>
      </c>
      <c r="I32" s="67">
        <f>+H32-10</f>
        <v>410</v>
      </c>
      <c r="J32" s="67">
        <f>+I32-10</f>
        <v>400</v>
      </c>
      <c r="K32" s="67">
        <f>+J32-10</f>
        <v>390</v>
      </c>
    </row>
    <row r="33" spans="1:17" ht="15" customHeight="1">
      <c r="B33" s="39"/>
      <c r="C33" s="22"/>
      <c r="D33" s="62"/>
      <c r="E33" s="62"/>
      <c r="F33" s="62"/>
      <c r="G33" s="54"/>
      <c r="H33" s="54"/>
      <c r="I33" s="54"/>
      <c r="J33" s="54"/>
      <c r="K33" s="54"/>
    </row>
    <row r="34" spans="1:17" ht="15" customHeight="1">
      <c r="B34" s="39" t="s">
        <v>144</v>
      </c>
      <c r="C34" s="22" t="s">
        <v>69</v>
      </c>
      <c r="D34" s="62"/>
      <c r="E34" s="62"/>
      <c r="F34" s="62">
        <f>+F9/F29</f>
        <v>110.08139534883721</v>
      </c>
      <c r="G34" s="67">
        <v>110</v>
      </c>
      <c r="H34" s="67">
        <v>130</v>
      </c>
      <c r="I34" s="62">
        <f>+H34*1.05</f>
        <v>136.5</v>
      </c>
      <c r="J34" s="62">
        <f>+I34*1.05</f>
        <v>143.32500000000002</v>
      </c>
      <c r="K34" s="62">
        <f>+J34*1.05</f>
        <v>150.49125000000004</v>
      </c>
      <c r="M34" s="7" t="s">
        <v>155</v>
      </c>
    </row>
    <row r="35" spans="1:17" ht="15" customHeight="1">
      <c r="B35" s="39"/>
      <c r="C35" s="22"/>
      <c r="D35" s="62"/>
      <c r="E35" s="62"/>
      <c r="F35" s="62"/>
      <c r="G35" s="54"/>
      <c r="H35" s="54"/>
      <c r="I35" s="54"/>
      <c r="J35" s="54"/>
      <c r="K35" s="54"/>
    </row>
    <row r="36" spans="1:17" ht="15" customHeight="1">
      <c r="A36" s="7" t="s">
        <v>159</v>
      </c>
      <c r="B36" s="74" t="s">
        <v>172</v>
      </c>
      <c r="C36" s="75"/>
      <c r="D36" s="76"/>
      <c r="E36" s="76"/>
      <c r="F36" s="76"/>
      <c r="G36" s="76"/>
      <c r="H36" s="76"/>
      <c r="I36" s="76"/>
      <c r="J36" s="76"/>
      <c r="K36" s="76"/>
      <c r="M36" s="284"/>
      <c r="N36" s="284"/>
      <c r="O36" s="284"/>
      <c r="P36" s="284"/>
      <c r="Q36" s="284"/>
    </row>
    <row r="37" spans="1:17" ht="15" customHeight="1">
      <c r="B37" s="39" t="s">
        <v>145</v>
      </c>
      <c r="C37" s="22" t="s">
        <v>148</v>
      </c>
      <c r="D37" s="62"/>
      <c r="E37" s="62"/>
      <c r="F37" s="62">
        <v>16000</v>
      </c>
      <c r="G37" s="56">
        <f ca="1">+F37+G39-G44</f>
        <v>21000</v>
      </c>
      <c r="H37" s="56">
        <f ca="1">+G37+H39-H44</f>
        <v>25000</v>
      </c>
      <c r="I37" s="56">
        <f ca="1">+H37+I39-I44</f>
        <v>28800</v>
      </c>
      <c r="J37" s="56">
        <f ca="1">+I37+J39-J44</f>
        <v>32410</v>
      </c>
      <c r="K37" s="56">
        <f ca="1">+J37+K39-K44</f>
        <v>35839.5</v>
      </c>
      <c r="M37" s="7">
        <f ca="1">+_xlfn.RRI(K4-F4,F37,K37)</f>
        <v>0.1750284769156718</v>
      </c>
    </row>
    <row r="38" spans="1:17" ht="15" customHeight="1">
      <c r="B38" s="39"/>
      <c r="C38" s="22"/>
      <c r="D38" s="62"/>
      <c r="E38" s="62"/>
      <c r="F38" s="62"/>
      <c r="G38" s="54"/>
      <c r="H38" s="54"/>
      <c r="I38" s="54"/>
      <c r="J38" s="54"/>
      <c r="K38" s="54"/>
      <c r="M38" s="42"/>
      <c r="N38" s="42"/>
      <c r="O38" s="42"/>
      <c r="P38" s="42"/>
      <c r="Q38" s="42">
        <f t="shared" ref="Q38" si="9">+L39-L44</f>
        <v>0</v>
      </c>
    </row>
    <row r="39" spans="1:17" ht="15" customHeight="1">
      <c r="B39" s="39" t="s">
        <v>156</v>
      </c>
      <c r="C39" s="22"/>
      <c r="D39" s="62"/>
      <c r="E39" s="62"/>
      <c r="F39" s="62"/>
      <c r="G39" s="56">
        <f ca="1">OFFSET(G39,Scenario,0)</f>
        <v>6500</v>
      </c>
      <c r="H39" s="56">
        <f ca="1">OFFSET(H39,Scenario,0)</f>
        <v>6000</v>
      </c>
      <c r="I39" s="56">
        <f ca="1">OFFSET(I39,Scenario,0)</f>
        <v>5700</v>
      </c>
      <c r="J39" s="56">
        <f ca="1">OFFSET(J39,Scenario,0)</f>
        <v>5415</v>
      </c>
      <c r="K39" s="56">
        <f ca="1">OFFSET(K39,Scenario,0)</f>
        <v>5144.25</v>
      </c>
      <c r="M39" s="42"/>
      <c r="N39" s="42"/>
      <c r="O39" s="42"/>
      <c r="P39" s="42"/>
    </row>
    <row r="40" spans="1:17" ht="15" customHeight="1">
      <c r="B40" s="89" t="s">
        <v>157</v>
      </c>
      <c r="C40" s="22"/>
      <c r="D40" s="62"/>
      <c r="E40" s="62"/>
      <c r="F40" s="62"/>
      <c r="G40" s="67">
        <v>5500</v>
      </c>
      <c r="H40" s="67">
        <v>5000</v>
      </c>
      <c r="I40" s="67">
        <f t="shared" ref="I40:K42" si="10">+H40*0.95</f>
        <v>4750</v>
      </c>
      <c r="J40" s="67">
        <f t="shared" si="10"/>
        <v>4512.5</v>
      </c>
      <c r="K40" s="67">
        <f t="shared" si="10"/>
        <v>4286.875</v>
      </c>
      <c r="M40" s="42"/>
      <c r="N40" s="42"/>
      <c r="O40" s="42"/>
      <c r="P40" s="42"/>
    </row>
    <row r="41" spans="1:17" ht="15" customHeight="1">
      <c r="B41" s="89" t="s">
        <v>158</v>
      </c>
      <c r="C41" s="22"/>
      <c r="D41" s="62"/>
      <c r="E41" s="62"/>
      <c r="F41" s="62"/>
      <c r="G41" s="67">
        <v>6500</v>
      </c>
      <c r="H41" s="67">
        <v>6000</v>
      </c>
      <c r="I41" s="67">
        <f t="shared" si="10"/>
        <v>5700</v>
      </c>
      <c r="J41" s="67">
        <f t="shared" si="10"/>
        <v>5415</v>
      </c>
      <c r="K41" s="67">
        <f t="shared" si="10"/>
        <v>5144.25</v>
      </c>
      <c r="M41" s="42"/>
      <c r="N41" s="42"/>
      <c r="O41" s="42"/>
      <c r="P41" s="42"/>
    </row>
    <row r="42" spans="1:17" ht="15" customHeight="1">
      <c r="B42" s="89" t="s">
        <v>154</v>
      </c>
      <c r="C42" s="22"/>
      <c r="D42" s="62"/>
      <c r="E42" s="62"/>
      <c r="F42" s="62"/>
      <c r="G42" s="67">
        <v>4500</v>
      </c>
      <c r="H42" s="67">
        <v>4000</v>
      </c>
      <c r="I42" s="67">
        <f t="shared" si="10"/>
        <v>3800</v>
      </c>
      <c r="J42" s="67">
        <f t="shared" si="10"/>
        <v>3610</v>
      </c>
      <c r="K42" s="67">
        <f t="shared" si="10"/>
        <v>3429.5</v>
      </c>
    </row>
    <row r="43" spans="1:17" ht="15" customHeight="1">
      <c r="B43" s="39"/>
      <c r="C43" s="22"/>
      <c r="D43" s="62"/>
      <c r="E43" s="62"/>
      <c r="F43" s="62"/>
      <c r="G43" s="54"/>
      <c r="H43" s="54"/>
      <c r="I43" s="54"/>
      <c r="J43" s="54"/>
      <c r="K43" s="54"/>
    </row>
    <row r="44" spans="1:17" ht="15" customHeight="1">
      <c r="B44" s="39" t="s">
        <v>160</v>
      </c>
      <c r="C44" s="22"/>
      <c r="D44" s="62"/>
      <c r="E44" s="62"/>
      <c r="F44" s="62"/>
      <c r="G44" s="56">
        <f ca="1">OFFSET(G44,Scenario,0)</f>
        <v>1500</v>
      </c>
      <c r="H44" s="56">
        <f ca="1">OFFSET(H44,Scenario,0)</f>
        <v>2000</v>
      </c>
      <c r="I44" s="56">
        <f ca="1">OFFSET(I44,Scenario,0)</f>
        <v>1900</v>
      </c>
      <c r="J44" s="56">
        <f ca="1">OFFSET(J44,Scenario,0)</f>
        <v>1805</v>
      </c>
      <c r="K44" s="56">
        <f ca="1">OFFSET(K44,Scenario,0)</f>
        <v>1714.75</v>
      </c>
    </row>
    <row r="45" spans="1:17" ht="15" customHeight="1">
      <c r="B45" s="89" t="s">
        <v>157</v>
      </c>
      <c r="C45" s="22"/>
      <c r="D45" s="62"/>
      <c r="E45" s="62"/>
      <c r="F45" s="62"/>
      <c r="G45" s="67">
        <v>2000</v>
      </c>
      <c r="H45" s="67">
        <v>2500</v>
      </c>
      <c r="I45" s="67">
        <f t="shared" ref="I45:K47" si="11">+H45*0.95</f>
        <v>2375</v>
      </c>
      <c r="J45" s="67">
        <f t="shared" si="11"/>
        <v>2256.25</v>
      </c>
      <c r="K45" s="67">
        <f t="shared" si="11"/>
        <v>2143.4375</v>
      </c>
    </row>
    <row r="46" spans="1:17" ht="15" customHeight="1">
      <c r="B46" s="89" t="s">
        <v>158</v>
      </c>
      <c r="C46" s="22"/>
      <c r="D46" s="62"/>
      <c r="E46" s="62"/>
      <c r="F46" s="62"/>
      <c r="G46" s="67">
        <v>1500</v>
      </c>
      <c r="H46" s="67">
        <v>2000</v>
      </c>
      <c r="I46" s="67">
        <f t="shared" si="11"/>
        <v>1900</v>
      </c>
      <c r="J46" s="67">
        <f t="shared" si="11"/>
        <v>1805</v>
      </c>
      <c r="K46" s="67">
        <f t="shared" si="11"/>
        <v>1714.75</v>
      </c>
    </row>
    <row r="47" spans="1:17" ht="15" customHeight="1">
      <c r="B47" s="89" t="s">
        <v>154</v>
      </c>
      <c r="C47" s="22"/>
      <c r="D47" s="62"/>
      <c r="E47" s="62"/>
      <c r="F47" s="62"/>
      <c r="G47" s="67">
        <v>2500</v>
      </c>
      <c r="H47" s="67">
        <v>3000</v>
      </c>
      <c r="I47" s="67">
        <f t="shared" si="11"/>
        <v>2850</v>
      </c>
      <c r="J47" s="67">
        <f t="shared" si="11"/>
        <v>2707.5</v>
      </c>
      <c r="K47" s="67">
        <f t="shared" si="11"/>
        <v>2572.125</v>
      </c>
    </row>
    <row r="48" spans="1:17" ht="15" customHeight="1">
      <c r="B48" s="39"/>
      <c r="C48" s="22"/>
      <c r="D48" s="62"/>
      <c r="E48" s="62"/>
      <c r="F48" s="62"/>
      <c r="G48" s="54"/>
      <c r="H48" s="54"/>
      <c r="I48" s="54"/>
      <c r="J48" s="54"/>
      <c r="K48" s="54"/>
    </row>
    <row r="49" spans="1:13" ht="15" customHeight="1">
      <c r="B49" s="39" t="s">
        <v>147</v>
      </c>
      <c r="C49" s="22" t="s">
        <v>149</v>
      </c>
      <c r="D49" s="62"/>
      <c r="E49" s="62"/>
      <c r="F49" s="62">
        <f>400*12</f>
        <v>4800</v>
      </c>
      <c r="G49" s="56">
        <f>+F49</f>
        <v>4800</v>
      </c>
      <c r="H49" s="56">
        <f>+G49</f>
        <v>4800</v>
      </c>
      <c r="I49" s="56">
        <f>+H49</f>
        <v>4800</v>
      </c>
      <c r="J49" s="56">
        <f>+I49</f>
        <v>4800</v>
      </c>
      <c r="K49" s="56">
        <f>+J49</f>
        <v>4800</v>
      </c>
      <c r="M49" s="7" t="s">
        <v>161</v>
      </c>
    </row>
    <row r="50" spans="1:13" ht="15" customHeight="1">
      <c r="B50" s="39" t="s">
        <v>162</v>
      </c>
      <c r="C50" s="22" t="s">
        <v>69</v>
      </c>
      <c r="D50" s="62"/>
      <c r="E50" s="62"/>
      <c r="F50" s="62"/>
      <c r="G50" s="56">
        <f ca="1">+G49*G37/1000</f>
        <v>100800</v>
      </c>
      <c r="H50" s="56">
        <f ca="1">+H49*H37/1000</f>
        <v>120000</v>
      </c>
      <c r="I50" s="56">
        <f ca="1">+I49*I37/1000</f>
        <v>138240</v>
      </c>
      <c r="J50" s="56">
        <f ca="1">+J49*J37/1000</f>
        <v>155568</v>
      </c>
      <c r="K50" s="56">
        <f ca="1">+K49*K37/1000</f>
        <v>172029.6</v>
      </c>
    </row>
    <row r="51" spans="1:13" ht="15" customHeight="1">
      <c r="B51" s="39"/>
      <c r="C51" s="22"/>
      <c r="D51" s="62"/>
      <c r="E51" s="62"/>
      <c r="F51" s="62"/>
      <c r="G51" s="54"/>
      <c r="H51" s="54"/>
      <c r="I51" s="54"/>
      <c r="J51" s="54"/>
      <c r="K51" s="54"/>
    </row>
    <row r="52" spans="1:13" ht="15" customHeight="1">
      <c r="B52" s="39" t="s">
        <v>150</v>
      </c>
      <c r="C52" s="22" t="s">
        <v>149</v>
      </c>
      <c r="D52" s="62"/>
      <c r="E52" s="62"/>
      <c r="F52" s="62">
        <v>175</v>
      </c>
      <c r="G52" s="56">
        <f ca="1">OFFSET(G52,Scenario,0)</f>
        <v>200</v>
      </c>
      <c r="H52" s="56">
        <f ca="1">OFFSET(H52,Scenario,0)</f>
        <v>200</v>
      </c>
      <c r="I52" s="56">
        <f ca="1">OFFSET(I52,Scenario,0)</f>
        <v>200</v>
      </c>
      <c r="J52" s="56">
        <f ca="1">OFFSET(J52,Scenario,0)</f>
        <v>200</v>
      </c>
      <c r="K52" s="56">
        <f ca="1">OFFSET(K52,Scenario,0)</f>
        <v>200</v>
      </c>
    </row>
    <row r="53" spans="1:13" ht="15" customHeight="1">
      <c r="B53" s="89" t="s">
        <v>157</v>
      </c>
      <c r="C53" s="22"/>
      <c r="D53" s="62"/>
      <c r="E53" s="62"/>
      <c r="F53" s="62"/>
      <c r="G53" s="67">
        <v>175</v>
      </c>
      <c r="H53" s="67">
        <f t="shared" ref="H53:K55" si="12">+G53</f>
        <v>175</v>
      </c>
      <c r="I53" s="67">
        <f t="shared" si="12"/>
        <v>175</v>
      </c>
      <c r="J53" s="67">
        <f t="shared" si="12"/>
        <v>175</v>
      </c>
      <c r="K53" s="67">
        <f t="shared" si="12"/>
        <v>175</v>
      </c>
    </row>
    <row r="54" spans="1:13" ht="15" customHeight="1">
      <c r="B54" s="89" t="s">
        <v>158</v>
      </c>
      <c r="C54" s="22"/>
      <c r="D54" s="62"/>
      <c r="E54" s="62"/>
      <c r="F54" s="62"/>
      <c r="G54" s="67">
        <v>200</v>
      </c>
      <c r="H54" s="67">
        <f t="shared" si="12"/>
        <v>200</v>
      </c>
      <c r="I54" s="67">
        <f t="shared" si="12"/>
        <v>200</v>
      </c>
      <c r="J54" s="67">
        <f t="shared" si="12"/>
        <v>200</v>
      </c>
      <c r="K54" s="67">
        <f t="shared" si="12"/>
        <v>200</v>
      </c>
    </row>
    <row r="55" spans="1:13" ht="15" customHeight="1">
      <c r="B55" s="89" t="s">
        <v>154</v>
      </c>
      <c r="C55" s="22"/>
      <c r="D55" s="62"/>
      <c r="E55" s="62"/>
      <c r="F55" s="62"/>
      <c r="G55" s="67">
        <v>150</v>
      </c>
      <c r="H55" s="67">
        <f t="shared" si="12"/>
        <v>150</v>
      </c>
      <c r="I55" s="67">
        <f t="shared" si="12"/>
        <v>150</v>
      </c>
      <c r="J55" s="67">
        <f t="shared" si="12"/>
        <v>150</v>
      </c>
      <c r="K55" s="67">
        <f t="shared" si="12"/>
        <v>150</v>
      </c>
    </row>
    <row r="56" spans="1:13" ht="15" customHeight="1">
      <c r="B56" s="39"/>
      <c r="C56" s="22"/>
      <c r="D56" s="62"/>
      <c r="E56" s="62"/>
      <c r="F56" s="62"/>
      <c r="G56" s="54"/>
      <c r="H56" s="54"/>
      <c r="I56" s="54"/>
      <c r="J56" s="54"/>
      <c r="K56" s="54"/>
    </row>
    <row r="57" spans="1:13" ht="15" customHeight="1">
      <c r="B57" s="39" t="s">
        <v>163</v>
      </c>
      <c r="C57" s="22"/>
      <c r="D57" s="62"/>
      <c r="E57" s="62"/>
      <c r="F57" s="62"/>
      <c r="G57" s="56">
        <f ca="1">+G52*G37/1000</f>
        <v>4200</v>
      </c>
      <c r="H57" s="56">
        <f ca="1">+H52*H37/1000</f>
        <v>5000</v>
      </c>
      <c r="I57" s="56">
        <f ca="1">+I52*I37/1000</f>
        <v>5760</v>
      </c>
      <c r="J57" s="56">
        <f ca="1">+J52*J37/1000</f>
        <v>6482</v>
      </c>
      <c r="K57" s="56">
        <f ca="1">+K52*K37/1000</f>
        <v>7167.9</v>
      </c>
    </row>
    <row r="58" spans="1:13" ht="15" customHeight="1">
      <c r="B58" s="39"/>
      <c r="C58" s="22"/>
      <c r="D58" s="62"/>
      <c r="E58" s="62"/>
      <c r="F58" s="62"/>
      <c r="G58" s="54"/>
      <c r="H58" s="54"/>
      <c r="I58" s="54"/>
      <c r="J58" s="54"/>
      <c r="K58" s="54"/>
    </row>
    <row r="59" spans="1:13" ht="15" customHeight="1">
      <c r="A59" s="7" t="s">
        <v>159</v>
      </c>
      <c r="B59" s="74" t="s">
        <v>173</v>
      </c>
      <c r="C59" s="75"/>
      <c r="D59" s="76"/>
      <c r="E59" s="76"/>
      <c r="F59" s="76"/>
      <c r="G59" s="76"/>
      <c r="H59" s="76"/>
      <c r="I59" s="76"/>
      <c r="J59" s="76"/>
      <c r="K59" s="76"/>
    </row>
    <row r="60" spans="1:13" ht="15" customHeight="1">
      <c r="B60" s="39" t="s">
        <v>164</v>
      </c>
      <c r="C60" s="22"/>
      <c r="D60" s="62"/>
      <c r="E60" s="62"/>
      <c r="F60" s="62">
        <f>+F11*1000/F66</f>
        <v>262083.33333333334</v>
      </c>
      <c r="G60" s="56">
        <f ca="1">+F60*(1+G61)</f>
        <v>327604.16666666669</v>
      </c>
      <c r="H60" s="56">
        <f ca="1">+G60*(1+H61)</f>
        <v>416057.29166666669</v>
      </c>
      <c r="I60" s="56">
        <f ca="1">+H60*(1+I61)</f>
        <v>517159.21354166674</v>
      </c>
      <c r="J60" s="56">
        <f ca="1">+I60*(1+J61)</f>
        <v>630261.93354322936</v>
      </c>
      <c r="K60" s="56">
        <f ca="1">+J60*(1+K61)</f>
        <v>754316.3899225432</v>
      </c>
      <c r="M60" s="7">
        <f ca="1">+_xlfn.RRI(K4-F4,F60,K60)</f>
        <v>0.23544332735731022</v>
      </c>
    </row>
    <row r="61" spans="1:13" ht="15" customHeight="1">
      <c r="B61" s="39" t="s">
        <v>142</v>
      </c>
      <c r="C61" s="22"/>
      <c r="D61" s="62"/>
      <c r="E61" s="62"/>
      <c r="F61" s="62"/>
      <c r="G61" s="92">
        <f ca="1">OFFSET(G61,Scenario,0)</f>
        <v>0.25</v>
      </c>
      <c r="H61" s="92">
        <f ca="1">OFFSET(H61,Scenario,0)</f>
        <v>0.27</v>
      </c>
      <c r="I61" s="92">
        <f ca="1">OFFSET(I61,Scenario,0)</f>
        <v>0.24300000000000002</v>
      </c>
      <c r="J61" s="92">
        <f ca="1">OFFSET(J61,Scenario,0)</f>
        <v>0.21870000000000003</v>
      </c>
      <c r="K61" s="92">
        <f ca="1">OFFSET(K61,Scenario,0)</f>
        <v>0.19683000000000003</v>
      </c>
    </row>
    <row r="62" spans="1:13" ht="15" customHeight="1">
      <c r="B62" s="89" t="s">
        <v>157</v>
      </c>
      <c r="C62" s="22"/>
      <c r="D62" s="62"/>
      <c r="E62" s="62"/>
      <c r="F62" s="62"/>
      <c r="G62" s="65">
        <v>0.2</v>
      </c>
      <c r="H62" s="65">
        <v>0.22</v>
      </c>
      <c r="I62" s="65">
        <f>+H62*0.9</f>
        <v>0.19800000000000001</v>
      </c>
      <c r="J62" s="65">
        <f>+I62*0.9</f>
        <v>0.17820000000000003</v>
      </c>
      <c r="K62" s="65">
        <f>+J62*0.9</f>
        <v>0.16038000000000002</v>
      </c>
      <c r="M62" s="7" t="s">
        <v>166</v>
      </c>
    </row>
    <row r="63" spans="1:13" ht="15" customHeight="1">
      <c r="B63" s="89" t="s">
        <v>158</v>
      </c>
      <c r="C63" s="22"/>
      <c r="D63" s="62"/>
      <c r="E63" s="62"/>
      <c r="F63" s="62"/>
      <c r="G63" s="65">
        <v>0.25</v>
      </c>
      <c r="H63" s="65">
        <v>0.27</v>
      </c>
      <c r="I63" s="65">
        <f t="shared" ref="I63:K64" si="13">+H63*0.9</f>
        <v>0.24300000000000002</v>
      </c>
      <c r="J63" s="65">
        <f t="shared" si="13"/>
        <v>0.21870000000000003</v>
      </c>
      <c r="K63" s="65">
        <f t="shared" si="13"/>
        <v>0.19683000000000003</v>
      </c>
    </row>
    <row r="64" spans="1:13" ht="15" customHeight="1">
      <c r="B64" s="89" t="s">
        <v>154</v>
      </c>
      <c r="C64" s="22"/>
      <c r="D64" s="62"/>
      <c r="E64" s="62"/>
      <c r="F64" s="62"/>
      <c r="G64" s="65">
        <v>0.15</v>
      </c>
      <c r="H64" s="65">
        <v>0.17</v>
      </c>
      <c r="I64" s="65">
        <f t="shared" si="13"/>
        <v>0.15300000000000002</v>
      </c>
      <c r="J64" s="65">
        <f t="shared" si="13"/>
        <v>0.13770000000000002</v>
      </c>
      <c r="K64" s="65">
        <f t="shared" si="13"/>
        <v>0.12393000000000001</v>
      </c>
    </row>
    <row r="65" spans="1:13" ht="15" customHeight="1">
      <c r="B65" s="39"/>
      <c r="C65" s="22"/>
      <c r="D65" s="62"/>
      <c r="E65" s="62"/>
      <c r="F65" s="62"/>
      <c r="G65" s="54"/>
      <c r="H65" s="54"/>
      <c r="I65" s="54"/>
      <c r="J65" s="54"/>
      <c r="K65" s="54"/>
    </row>
    <row r="66" spans="1:13" ht="15" customHeight="1">
      <c r="B66" s="39" t="s">
        <v>165</v>
      </c>
      <c r="C66" s="22"/>
      <c r="D66" s="62"/>
      <c r="E66" s="62"/>
      <c r="F66" s="62">
        <v>24</v>
      </c>
      <c r="G66" s="56">
        <f ca="1">OFFSET(G66,Scenario,0)</f>
        <v>25</v>
      </c>
      <c r="H66" s="56">
        <f ca="1">OFFSET(H66,Scenario,0)</f>
        <v>25</v>
      </c>
      <c r="I66" s="56">
        <f ca="1">OFFSET(I66,Scenario,0)</f>
        <v>25</v>
      </c>
      <c r="J66" s="56">
        <f ca="1">OFFSET(J66,Scenario,0)</f>
        <v>25</v>
      </c>
      <c r="K66" s="56">
        <f ca="1">OFFSET(K66,Scenario,0)</f>
        <v>25</v>
      </c>
    </row>
    <row r="67" spans="1:13" ht="15" customHeight="1">
      <c r="B67" s="89" t="s">
        <v>157</v>
      </c>
      <c r="C67" s="22"/>
      <c r="D67" s="62"/>
      <c r="E67" s="62"/>
      <c r="F67" s="62"/>
      <c r="G67" s="67">
        <v>24</v>
      </c>
      <c r="H67" s="67">
        <f t="shared" ref="H67:K69" si="14">+G67</f>
        <v>24</v>
      </c>
      <c r="I67" s="67">
        <f t="shared" si="14"/>
        <v>24</v>
      </c>
      <c r="J67" s="67">
        <f t="shared" si="14"/>
        <v>24</v>
      </c>
      <c r="K67" s="67">
        <f t="shared" si="14"/>
        <v>24</v>
      </c>
    </row>
    <row r="68" spans="1:13" ht="15" customHeight="1">
      <c r="B68" s="89" t="s">
        <v>158</v>
      </c>
      <c r="C68" s="22"/>
      <c r="D68" s="62"/>
      <c r="E68" s="62"/>
      <c r="F68" s="62"/>
      <c r="G68" s="67">
        <v>25</v>
      </c>
      <c r="H68" s="67">
        <f t="shared" si="14"/>
        <v>25</v>
      </c>
      <c r="I68" s="67">
        <f t="shared" si="14"/>
        <v>25</v>
      </c>
      <c r="J68" s="67">
        <f t="shared" si="14"/>
        <v>25</v>
      </c>
      <c r="K68" s="67">
        <f t="shared" si="14"/>
        <v>25</v>
      </c>
    </row>
    <row r="69" spans="1:13" ht="15" customHeight="1">
      <c r="B69" s="89" t="s">
        <v>154</v>
      </c>
      <c r="C69" s="22"/>
      <c r="D69" s="62"/>
      <c r="E69" s="62"/>
      <c r="F69" s="62"/>
      <c r="G69" s="67">
        <v>23</v>
      </c>
      <c r="H69" s="67">
        <f t="shared" si="14"/>
        <v>23</v>
      </c>
      <c r="I69" s="67">
        <f t="shared" si="14"/>
        <v>23</v>
      </c>
      <c r="J69" s="67">
        <f t="shared" si="14"/>
        <v>23</v>
      </c>
      <c r="K69" s="67">
        <f t="shared" si="14"/>
        <v>23</v>
      </c>
    </row>
    <row r="70" spans="1:13" ht="15" customHeight="1">
      <c r="B70" s="39"/>
      <c r="C70" s="22"/>
      <c r="D70" s="62"/>
      <c r="E70" s="62"/>
      <c r="F70" s="62"/>
      <c r="G70" s="54"/>
      <c r="H70" s="54"/>
      <c r="I70" s="54"/>
      <c r="J70" s="54"/>
      <c r="K70" s="54"/>
    </row>
    <row r="71" spans="1:13" ht="15" customHeight="1">
      <c r="B71" s="39"/>
      <c r="C71" s="22"/>
      <c r="D71" s="62"/>
      <c r="E71" s="62"/>
      <c r="F71" s="62"/>
      <c r="G71" s="54"/>
      <c r="H71" s="54"/>
      <c r="I71" s="54"/>
      <c r="J71" s="54"/>
      <c r="K71" s="54"/>
    </row>
    <row r="72" spans="1:13" ht="15" customHeight="1">
      <c r="A72" s="7" t="s">
        <v>159</v>
      </c>
      <c r="B72" s="74" t="s">
        <v>174</v>
      </c>
      <c r="C72" s="75"/>
      <c r="D72" s="76"/>
      <c r="E72" s="76"/>
      <c r="F72" s="76"/>
      <c r="G72" s="76"/>
      <c r="H72" s="76"/>
      <c r="I72" s="76"/>
      <c r="J72" s="76"/>
      <c r="K72" s="76"/>
    </row>
    <row r="73" spans="1:13" ht="15" customHeight="1">
      <c r="B73" s="39" t="s">
        <v>167</v>
      </c>
      <c r="C73" s="22"/>
      <c r="D73" s="62"/>
      <c r="E73" s="62"/>
      <c r="F73" s="93">
        <f>+F20</f>
        <v>5.1752363056599478E-2</v>
      </c>
      <c r="G73" s="65">
        <v>0.05</v>
      </c>
      <c r="H73" s="65">
        <v>0.05</v>
      </c>
      <c r="I73" s="65">
        <v>0.05</v>
      </c>
      <c r="J73" s="65">
        <v>0.05</v>
      </c>
      <c r="K73" s="65">
        <v>0.05</v>
      </c>
      <c r="M73" s="7" t="s">
        <v>168</v>
      </c>
    </row>
    <row r="74" spans="1:13" ht="15" customHeight="1">
      <c r="B74" s="39"/>
      <c r="C74" s="22"/>
      <c r="D74" s="62"/>
      <c r="E74" s="62"/>
      <c r="F74" s="62"/>
      <c r="G74" s="54"/>
      <c r="H74" s="54"/>
      <c r="I74" s="54"/>
      <c r="J74" s="54"/>
      <c r="K74" s="54"/>
    </row>
    <row r="75" spans="1:13" ht="15" customHeight="1">
      <c r="B75" s="36" t="s">
        <v>169</v>
      </c>
      <c r="C75" s="37"/>
      <c r="D75" s="38"/>
      <c r="E75" s="38"/>
      <c r="F75" s="38"/>
      <c r="G75" s="38"/>
      <c r="H75" s="38"/>
      <c r="I75" s="38"/>
      <c r="J75" s="38"/>
      <c r="K75" s="38"/>
    </row>
    <row r="76" spans="1:13" ht="2.2000000000000002" customHeight="1">
      <c r="D76" s="94"/>
      <c r="E76" s="94"/>
      <c r="F76" s="94"/>
    </row>
    <row r="77" spans="1:13" ht="15" customHeight="1">
      <c r="A77" s="7" t="s">
        <v>159</v>
      </c>
      <c r="B77" s="74" t="s">
        <v>170</v>
      </c>
      <c r="C77" s="75"/>
      <c r="D77" s="76"/>
      <c r="E77" s="76"/>
      <c r="F77" s="76"/>
      <c r="G77" s="76"/>
      <c r="H77" s="76"/>
      <c r="I77" s="76"/>
      <c r="J77" s="76"/>
      <c r="K77" s="76"/>
    </row>
    <row r="78" spans="1:13" ht="15" customHeight="1">
      <c r="B78" s="39" t="s">
        <v>21</v>
      </c>
      <c r="C78" s="22" t="s">
        <v>5</v>
      </c>
      <c r="D78" s="95">
        <f>+'3FS'!D12</f>
        <v>0.84134341194043361</v>
      </c>
      <c r="E78" s="95">
        <f>+'3FS'!E12</f>
        <v>0.83274870103220511</v>
      </c>
      <c r="F78" s="95">
        <f>+'3FS'!F12</f>
        <v>0.86436624530235739</v>
      </c>
      <c r="G78" s="92">
        <f ca="1">OFFSET(G78,Scenario,0)</f>
        <v>0.85</v>
      </c>
      <c r="H78" s="92">
        <f ca="1">OFFSET(H78,Scenario,0)</f>
        <v>0.85</v>
      </c>
      <c r="I78" s="92">
        <f ca="1">OFFSET(I78,Scenario,0)</f>
        <v>0.85</v>
      </c>
      <c r="J78" s="92">
        <f ca="1">OFFSET(J78,Scenario,0)</f>
        <v>0.85</v>
      </c>
      <c r="K78" s="92">
        <f ca="1">OFFSET(K78,Scenario,0)</f>
        <v>0.85</v>
      </c>
    </row>
    <row r="79" spans="1:13" ht="15" customHeight="1">
      <c r="B79" s="89" t="s">
        <v>157</v>
      </c>
      <c r="C79" s="22"/>
      <c r="D79" s="63"/>
      <c r="E79" s="63"/>
      <c r="F79" s="63"/>
      <c r="G79" s="72">
        <f>AVERAGE(D78:E78)</f>
        <v>0.83704605648631936</v>
      </c>
      <c r="H79" s="72">
        <f>+G79</f>
        <v>0.83704605648631936</v>
      </c>
      <c r="I79" s="72">
        <f>+H79</f>
        <v>0.83704605648631936</v>
      </c>
      <c r="J79" s="72">
        <f>+I79</f>
        <v>0.83704605648631936</v>
      </c>
      <c r="K79" s="72">
        <f>+J79</f>
        <v>0.83704605648631936</v>
      </c>
    </row>
    <row r="80" spans="1:13" ht="15" customHeight="1">
      <c r="B80" s="89" t="s">
        <v>158</v>
      </c>
      <c r="C80" s="22"/>
      <c r="D80" s="63"/>
      <c r="E80" s="63"/>
      <c r="F80" s="63"/>
      <c r="G80" s="65">
        <v>0.85</v>
      </c>
      <c r="H80" s="65">
        <v>0.85</v>
      </c>
      <c r="I80" s="65">
        <v>0.85</v>
      </c>
      <c r="J80" s="65">
        <v>0.85</v>
      </c>
      <c r="K80" s="65">
        <v>0.85</v>
      </c>
    </row>
    <row r="81" spans="1:14" ht="15" customHeight="1">
      <c r="B81" s="89" t="s">
        <v>154</v>
      </c>
      <c r="C81" s="22"/>
      <c r="D81" s="63"/>
      <c r="E81" s="63"/>
      <c r="F81" s="63"/>
      <c r="G81" s="65">
        <v>0.82499999999999996</v>
      </c>
      <c r="H81" s="65">
        <v>0.82499999999999996</v>
      </c>
      <c r="I81" s="65">
        <v>0.82499999999999996</v>
      </c>
      <c r="J81" s="65">
        <v>0.82499999999999996</v>
      </c>
      <c r="K81" s="65">
        <v>0.82499999999999996</v>
      </c>
    </row>
    <row r="82" spans="1:14" ht="15" customHeight="1">
      <c r="B82" s="39"/>
      <c r="C82" s="22"/>
      <c r="D82" s="63"/>
      <c r="E82" s="63"/>
      <c r="F82" s="63"/>
      <c r="G82" s="63"/>
      <c r="H82" s="63"/>
      <c r="I82" s="63"/>
      <c r="J82" s="63"/>
      <c r="K82" s="63"/>
    </row>
    <row r="83" spans="1:14" ht="15" customHeight="1">
      <c r="A83" s="7" t="s">
        <v>159</v>
      </c>
      <c r="B83" s="74" t="s">
        <v>177</v>
      </c>
      <c r="C83" s="75"/>
      <c r="D83" s="76"/>
      <c r="E83" s="76"/>
      <c r="F83" s="76"/>
      <c r="G83" s="76"/>
      <c r="H83" s="76"/>
      <c r="I83" s="76"/>
      <c r="J83" s="76"/>
      <c r="K83" s="76"/>
    </row>
    <row r="84" spans="1:14" ht="15" customHeight="1">
      <c r="B84" s="39" t="s">
        <v>176</v>
      </c>
      <c r="C84" s="22" t="s">
        <v>69</v>
      </c>
      <c r="D84" s="96">
        <f>-'3FS'!D15</f>
        <v>25522</v>
      </c>
      <c r="E84" s="96">
        <f>-'3FS'!E15</f>
        <v>27780</v>
      </c>
      <c r="F84" s="96">
        <f>-'3FS'!F15</f>
        <v>33902</v>
      </c>
      <c r="G84" s="56">
        <f ca="1">+G85*G120</f>
        <v>36000</v>
      </c>
      <c r="H84" s="56">
        <f ca="1">+H85*H120</f>
        <v>43785</v>
      </c>
      <c r="I84" s="56">
        <f ca="1">+I85*I120</f>
        <v>50384.25</v>
      </c>
      <c r="J84" s="56">
        <f ca="1">+J85*J120</f>
        <v>57070.912499999999</v>
      </c>
      <c r="K84" s="56">
        <f ca="1">+K85*K120</f>
        <v>64057.179375000007</v>
      </c>
    </row>
    <row r="85" spans="1:14" s="50" customFormat="1" ht="15" customHeight="1">
      <c r="B85" s="97" t="s">
        <v>208</v>
      </c>
      <c r="C85" s="98"/>
      <c r="D85" s="99">
        <f>+D84/D120</f>
        <v>83.133550488599354</v>
      </c>
      <c r="E85" s="99">
        <f>+E84/E120</f>
        <v>90.784313725490193</v>
      </c>
      <c r="F85" s="99">
        <f>+F84/F120</f>
        <v>110.42996742671009</v>
      </c>
      <c r="G85" s="67">
        <v>100</v>
      </c>
      <c r="H85" s="67">
        <f>+G85*(1+H107)</f>
        <v>105</v>
      </c>
      <c r="I85" s="67">
        <f>+H85*(1+I107)</f>
        <v>110.25</v>
      </c>
      <c r="J85" s="67">
        <f>+I85*(1+J107)</f>
        <v>115.7625</v>
      </c>
      <c r="K85" s="67">
        <f>+J85*(1+K107)</f>
        <v>121.55062500000001</v>
      </c>
      <c r="M85" s="50" t="s">
        <v>209</v>
      </c>
    </row>
    <row r="86" spans="1:14" s="50" customFormat="1" ht="15" customHeight="1">
      <c r="B86" s="97" t="s">
        <v>203</v>
      </c>
      <c r="C86" s="98"/>
      <c r="D86" s="100">
        <f>+'3FS'!D8/'IS Drivers'!D120/365</f>
        <v>0.98581053946722585</v>
      </c>
      <c r="E86" s="100">
        <f>+'3FS'!E8/'IS Drivers'!E120/365</f>
        <v>1.1562449637389201</v>
      </c>
      <c r="F86" s="100">
        <f>+'3FS'!F8/'IS Drivers'!F120/365</f>
        <v>1.2538128597563696</v>
      </c>
      <c r="G86" s="101">
        <v>1.3</v>
      </c>
      <c r="H86" s="101">
        <f>+G86+0.05</f>
        <v>1.35</v>
      </c>
      <c r="I86" s="101">
        <f t="shared" ref="I86:K86" si="15">+H86+0.05</f>
        <v>1.4000000000000001</v>
      </c>
      <c r="J86" s="101">
        <f t="shared" si="15"/>
        <v>1.4500000000000002</v>
      </c>
      <c r="K86" s="101">
        <f t="shared" si="15"/>
        <v>1.5000000000000002</v>
      </c>
      <c r="M86" s="50" t="s">
        <v>431</v>
      </c>
    </row>
    <row r="87" spans="1:14" s="50" customFormat="1" ht="15" customHeight="1">
      <c r="B87" s="97"/>
      <c r="C87" s="98"/>
      <c r="D87" s="102"/>
      <c r="E87" s="102"/>
      <c r="F87" s="102"/>
      <c r="G87" s="103"/>
      <c r="H87" s="103"/>
      <c r="I87" s="103"/>
      <c r="J87" s="103"/>
      <c r="K87" s="103"/>
    </row>
    <row r="88" spans="1:14" ht="15" customHeight="1">
      <c r="A88" s="7" t="s">
        <v>159</v>
      </c>
      <c r="B88" s="74" t="s">
        <v>178</v>
      </c>
      <c r="C88" s="75"/>
      <c r="D88" s="82"/>
      <c r="E88" s="82"/>
      <c r="F88" s="82"/>
      <c r="G88" s="82"/>
      <c r="H88" s="82"/>
      <c r="I88" s="82"/>
      <c r="J88" s="82"/>
      <c r="K88" s="82"/>
    </row>
    <row r="89" spans="1:14" ht="15" customHeight="1">
      <c r="B89" s="39" t="s">
        <v>179</v>
      </c>
      <c r="C89" s="22" t="s">
        <v>69</v>
      </c>
      <c r="D89" s="63">
        <v>18638</v>
      </c>
      <c r="E89" s="63">
        <v>20034</v>
      </c>
      <c r="F89" s="63">
        <v>24063</v>
      </c>
      <c r="G89" s="56">
        <f ca="1">+G105</f>
        <v>29380.616438356166</v>
      </c>
      <c r="H89" s="56">
        <f ca="1">+H105</f>
        <v>35885.673972602744</v>
      </c>
      <c r="I89" s="56">
        <f ca="1">+I105</f>
        <v>42030.461515410978</v>
      </c>
      <c r="J89" s="56">
        <f ca="1">+J105</f>
        <v>48576.396247003438</v>
      </c>
      <c r="K89" s="56">
        <f ca="1">+K105</f>
        <v>55843.920922559948</v>
      </c>
    </row>
    <row r="90" spans="1:14" ht="15" customHeight="1">
      <c r="B90" s="39" t="s">
        <v>180</v>
      </c>
      <c r="C90" s="22" t="s">
        <v>69</v>
      </c>
      <c r="D90" s="63">
        <v>3283</v>
      </c>
      <c r="E90" s="63">
        <v>4781</v>
      </c>
      <c r="F90" s="63">
        <v>5474</v>
      </c>
      <c r="G90" s="104">
        <f ca="1">+'BS &amp; CF Drivers'!G55</f>
        <v>5557.2125002319608</v>
      </c>
      <c r="H90" s="104">
        <f ca="1">+'BS &amp; CF Drivers'!H55</f>
        <v>6622.2428619079083</v>
      </c>
      <c r="I90" s="104">
        <f ca="1">+'BS &amp; CF Drivers'!I55</f>
        <v>7832.213669958388</v>
      </c>
      <c r="J90" s="104">
        <f ca="1">+'BS &amp; CF Drivers'!J55</f>
        <v>9185.5114040570243</v>
      </c>
      <c r="K90" s="104">
        <f ca="1">+'BS &amp; CF Drivers'!K55</f>
        <v>10680.763181718719</v>
      </c>
    </row>
    <row r="91" spans="1:14" ht="15" customHeight="1">
      <c r="B91" s="39" t="s">
        <v>181</v>
      </c>
      <c r="C91" s="22" t="s">
        <v>69</v>
      </c>
      <c r="D91" s="63">
        <v>0</v>
      </c>
      <c r="E91" s="63">
        <v>1519</v>
      </c>
      <c r="F91" s="63">
        <v>1739</v>
      </c>
      <c r="G91" s="104">
        <f>-'BS &amp; CF Drivers'!G73</f>
        <v>1455.4163627623464</v>
      </c>
      <c r="H91" s="104">
        <f>-'BS &amp; CF Drivers'!H73</f>
        <v>1455.4163627623464</v>
      </c>
      <c r="I91" s="104">
        <f>-'BS &amp; CF Drivers'!I73</f>
        <v>1455.4163627623464</v>
      </c>
      <c r="J91" s="104">
        <f>-'BS &amp; CF Drivers'!J73</f>
        <v>1455.4163627623464</v>
      </c>
      <c r="K91" s="104">
        <f>-'BS &amp; CF Drivers'!K73</f>
        <v>1455.4163627623464</v>
      </c>
    </row>
    <row r="92" spans="1:14" ht="15" customHeight="1">
      <c r="B92" s="39" t="s">
        <v>182</v>
      </c>
      <c r="C92" s="22" t="s">
        <v>69</v>
      </c>
      <c r="D92" s="63">
        <v>80</v>
      </c>
      <c r="E92" s="63">
        <v>21</v>
      </c>
      <c r="F92" s="63">
        <v>266</v>
      </c>
      <c r="G92" s="63">
        <f>+F92</f>
        <v>266</v>
      </c>
      <c r="H92" s="63">
        <f>+G92</f>
        <v>266</v>
      </c>
      <c r="I92" s="63">
        <f>+H92</f>
        <v>266</v>
      </c>
      <c r="J92" s="63">
        <f>+I92</f>
        <v>266</v>
      </c>
      <c r="K92" s="63">
        <f>+J92</f>
        <v>266</v>
      </c>
      <c r="M92" s="7" t="s">
        <v>248</v>
      </c>
    </row>
    <row r="93" spans="1:14" ht="15" customHeight="1">
      <c r="B93" s="39" t="s">
        <v>183</v>
      </c>
      <c r="C93" s="22" t="s">
        <v>69</v>
      </c>
      <c r="D93" s="63">
        <v>3085</v>
      </c>
      <c r="E93" s="63">
        <v>4281</v>
      </c>
      <c r="F93" s="63">
        <v>5517</v>
      </c>
      <c r="G93" s="56">
        <f ca="1">+G122*G123</f>
        <v>6576</v>
      </c>
      <c r="H93" s="56">
        <f ca="1">+H122*H123</f>
        <v>7692</v>
      </c>
      <c r="I93" s="56">
        <f ca="1">+I122*I123</f>
        <v>8520</v>
      </c>
      <c r="J93" s="56">
        <f ca="1">+J122*J123</f>
        <v>9288</v>
      </c>
      <c r="K93" s="56">
        <f ca="1">+K122*K123</f>
        <v>10044</v>
      </c>
    </row>
    <row r="94" spans="1:14" ht="15" customHeight="1">
      <c r="B94" s="39" t="s">
        <v>184</v>
      </c>
      <c r="C94" s="22" t="s">
        <v>69</v>
      </c>
      <c r="D94" s="63">
        <v>3131</v>
      </c>
      <c r="E94" s="63">
        <v>855</v>
      </c>
      <c r="F94" s="63">
        <v>1782</v>
      </c>
      <c r="G94" s="56">
        <f>AVERAGE(D94:F94)</f>
        <v>1922.6666666666667</v>
      </c>
      <c r="H94" s="56">
        <f>AVERAGE(E94:G94)</f>
        <v>1519.8888888888889</v>
      </c>
      <c r="I94" s="56">
        <f>AVERAGE(F94:H94)</f>
        <v>1741.5185185185185</v>
      </c>
      <c r="J94" s="56">
        <f>AVERAGE(G94:I94)</f>
        <v>1728.0246913580247</v>
      </c>
      <c r="K94" s="56">
        <f>AVERAGE(H94:J94)</f>
        <v>1663.1440329218105</v>
      </c>
      <c r="M94" s="105"/>
      <c r="N94" s="105"/>
    </row>
    <row r="95" spans="1:14" ht="15" customHeight="1">
      <c r="B95" s="39" t="s">
        <v>185</v>
      </c>
      <c r="C95" s="22" t="s">
        <v>69</v>
      </c>
      <c r="D95" s="63">
        <v>1668</v>
      </c>
      <c r="E95" s="63">
        <v>265</v>
      </c>
      <c r="F95" s="63">
        <v>528</v>
      </c>
      <c r="G95" s="67">
        <v>550</v>
      </c>
      <c r="H95" s="67">
        <f>+G95+25</f>
        <v>575</v>
      </c>
      <c r="I95" s="67">
        <f>+H95+25</f>
        <v>600</v>
      </c>
      <c r="J95" s="67">
        <f>+I95+25</f>
        <v>625</v>
      </c>
      <c r="K95" s="67">
        <f>+J95+25</f>
        <v>650</v>
      </c>
      <c r="M95" s="7" t="s">
        <v>250</v>
      </c>
    </row>
    <row r="96" spans="1:14" ht="15" customHeight="1">
      <c r="B96" s="39" t="s">
        <v>186</v>
      </c>
      <c r="C96" s="22" t="s">
        <v>69</v>
      </c>
      <c r="D96" s="63">
        <v>459</v>
      </c>
      <c r="E96" s="63">
        <v>451</v>
      </c>
      <c r="F96" s="63">
        <v>719</v>
      </c>
      <c r="G96" s="56">
        <f ca="1">+G122*G124</f>
        <v>822</v>
      </c>
      <c r="H96" s="56">
        <f ca="1">+H122*H124</f>
        <v>771.41305651569098</v>
      </c>
      <c r="I96" s="56">
        <f ca="1">+I122*I124</f>
        <v>854.45127944795729</v>
      </c>
      <c r="J96" s="56">
        <f ca="1">+J122*J124</f>
        <v>931.4722398488999</v>
      </c>
      <c r="K96" s="56">
        <f ca="1">+K122*K124</f>
        <v>1007.2897477435778</v>
      </c>
    </row>
    <row r="97" spans="2:11" ht="15" customHeight="1">
      <c r="B97" s="39" t="s">
        <v>187</v>
      </c>
      <c r="C97" s="22" t="s">
        <v>69</v>
      </c>
      <c r="D97" s="63">
        <v>1640</v>
      </c>
      <c r="E97" s="63">
        <v>1360</v>
      </c>
      <c r="F97" s="63">
        <v>1022</v>
      </c>
      <c r="G97" s="56">
        <f>AVERAGE(D97:E97)</f>
        <v>1500</v>
      </c>
      <c r="H97" s="56">
        <f>AVERAGE(E97:F97)</f>
        <v>1191</v>
      </c>
      <c r="I97" s="56">
        <f>AVERAGE(F97:G97)</f>
        <v>1261</v>
      </c>
      <c r="J97" s="56">
        <f>AVERAGE(G97:H97)</f>
        <v>1345.5</v>
      </c>
      <c r="K97" s="56">
        <f>AVERAGE(H97:I97)</f>
        <v>1226</v>
      </c>
    </row>
    <row r="98" spans="2:11" ht="15" customHeight="1">
      <c r="B98" s="39" t="s">
        <v>188</v>
      </c>
      <c r="C98" s="22" t="s">
        <v>69</v>
      </c>
      <c r="D98" s="63">
        <v>1630</v>
      </c>
      <c r="E98" s="63">
        <v>1648</v>
      </c>
      <c r="F98" s="63">
        <v>2974</v>
      </c>
      <c r="G98" s="56">
        <f>AVERAGE(D98:F98)</f>
        <v>2084</v>
      </c>
      <c r="H98" s="56">
        <f t="shared" ref="H98:K100" si="16">+G98</f>
        <v>2084</v>
      </c>
      <c r="I98" s="56">
        <f t="shared" si="16"/>
        <v>2084</v>
      </c>
      <c r="J98" s="56">
        <f t="shared" si="16"/>
        <v>2084</v>
      </c>
      <c r="K98" s="56">
        <f t="shared" si="16"/>
        <v>2084</v>
      </c>
    </row>
    <row r="99" spans="2:11" ht="15" customHeight="1">
      <c r="B99" s="39" t="s">
        <v>189</v>
      </c>
      <c r="C99" s="22" t="s">
        <v>69</v>
      </c>
      <c r="D99" s="63">
        <v>75</v>
      </c>
      <c r="E99" s="63">
        <v>277</v>
      </c>
      <c r="F99" s="63">
        <v>530</v>
      </c>
      <c r="G99" s="67">
        <v>0</v>
      </c>
      <c r="H99" s="67">
        <f t="shared" si="16"/>
        <v>0</v>
      </c>
      <c r="I99" s="67">
        <f t="shared" si="16"/>
        <v>0</v>
      </c>
      <c r="J99" s="67">
        <f t="shared" si="16"/>
        <v>0</v>
      </c>
      <c r="K99" s="67">
        <f t="shared" si="16"/>
        <v>0</v>
      </c>
    </row>
    <row r="100" spans="2:11" ht="15" customHeight="1">
      <c r="B100" s="39" t="s">
        <v>190</v>
      </c>
      <c r="C100" s="22" t="s">
        <v>69</v>
      </c>
      <c r="D100" s="63">
        <v>0</v>
      </c>
      <c r="E100" s="63">
        <v>0</v>
      </c>
      <c r="F100" s="63">
        <v>-3255</v>
      </c>
      <c r="G100" s="67">
        <v>0</v>
      </c>
      <c r="H100" s="67">
        <f t="shared" si="16"/>
        <v>0</v>
      </c>
      <c r="I100" s="67">
        <f t="shared" si="16"/>
        <v>0</v>
      </c>
      <c r="J100" s="67">
        <f t="shared" si="16"/>
        <v>0</v>
      </c>
      <c r="K100" s="67">
        <f t="shared" si="16"/>
        <v>0</v>
      </c>
    </row>
    <row r="101" spans="2:11" ht="15" customHeight="1">
      <c r="B101" s="43" t="s">
        <v>191</v>
      </c>
      <c r="C101" s="44" t="s">
        <v>69</v>
      </c>
      <c r="D101" s="84">
        <v>1998</v>
      </c>
      <c r="E101" s="84">
        <v>2631</v>
      </c>
      <c r="F101" s="84">
        <v>3572</v>
      </c>
      <c r="G101" s="85">
        <f>AVERAGE(D101:F101)</f>
        <v>2733.6666666666665</v>
      </c>
      <c r="H101" s="85">
        <f>AVERAGE(E101:G101)</f>
        <v>2978.8888888888887</v>
      </c>
      <c r="I101" s="85">
        <f>AVERAGE(F101:H101)</f>
        <v>3094.8518518518517</v>
      </c>
      <c r="J101" s="85">
        <f>AVERAGE(G101:I101)</f>
        <v>2935.8024691358023</v>
      </c>
      <c r="K101" s="85">
        <f>AVERAGE(H101:J101)</f>
        <v>3003.1810699588477</v>
      </c>
    </row>
    <row r="102" spans="2:11" s="109" customFormat="1" ht="15" customHeight="1">
      <c r="B102" s="106" t="s">
        <v>192</v>
      </c>
      <c r="C102" s="107" t="s">
        <v>69</v>
      </c>
      <c r="D102" s="108">
        <f>SUM(D89:D101)</f>
        <v>35687</v>
      </c>
      <c r="E102" s="108">
        <f t="shared" ref="E102:K102" si="17">SUM(E89:E101)</f>
        <v>38123</v>
      </c>
      <c r="F102" s="108">
        <f t="shared" si="17"/>
        <v>44931</v>
      </c>
      <c r="G102" s="108">
        <f t="shared" ca="1" si="17"/>
        <v>52847.578634683807</v>
      </c>
      <c r="H102" s="108">
        <f t="shared" ca="1" si="17"/>
        <v>61041.524031566471</v>
      </c>
      <c r="I102" s="108">
        <f t="shared" ca="1" si="17"/>
        <v>69739.913197950053</v>
      </c>
      <c r="J102" s="108">
        <f t="shared" ca="1" si="17"/>
        <v>78421.12341416553</v>
      </c>
      <c r="K102" s="108">
        <f t="shared" ca="1" si="17"/>
        <v>87923.715317665265</v>
      </c>
    </row>
    <row r="103" spans="2:11" ht="15" customHeight="1">
      <c r="B103" s="39"/>
      <c r="C103" s="22"/>
      <c r="D103" s="63"/>
      <c r="E103" s="63"/>
      <c r="F103" s="63"/>
      <c r="G103" s="63"/>
      <c r="H103" s="63"/>
      <c r="I103" s="63"/>
      <c r="J103" s="110"/>
      <c r="K103" s="63"/>
    </row>
    <row r="104" spans="2:11" ht="15" customHeight="1">
      <c r="B104" s="47" t="s">
        <v>196</v>
      </c>
      <c r="C104" s="22"/>
      <c r="D104" s="63"/>
      <c r="E104" s="63"/>
      <c r="F104" s="63"/>
      <c r="G104" s="63"/>
      <c r="H104" s="63"/>
      <c r="I104" s="63"/>
      <c r="J104" s="110"/>
      <c r="K104" s="63"/>
    </row>
    <row r="105" spans="2:11" ht="15" customHeight="1">
      <c r="B105" s="39" t="s">
        <v>198</v>
      </c>
      <c r="C105" s="22" t="s">
        <v>4</v>
      </c>
      <c r="D105" s="63">
        <f>+D89</f>
        <v>18638</v>
      </c>
      <c r="E105" s="63">
        <f>+E89</f>
        <v>20034</v>
      </c>
      <c r="F105" s="63">
        <f>+F89</f>
        <v>24063</v>
      </c>
      <c r="G105" s="56">
        <f ca="1">+G111+G114+G116*G117</f>
        <v>29380.616438356166</v>
      </c>
      <c r="H105" s="56">
        <f ca="1">+H111+H114+H116*H117</f>
        <v>35885.673972602744</v>
      </c>
      <c r="I105" s="56">
        <f ca="1">+I111+I114+I116*I117</f>
        <v>42030.461515410978</v>
      </c>
      <c r="J105" s="56">
        <f ca="1">+J111+J114+J116*J117</f>
        <v>48576.396247003438</v>
      </c>
      <c r="K105" s="56">
        <f ca="1">+K111+K114+K116*K117</f>
        <v>55843.920922559948</v>
      </c>
    </row>
    <row r="106" spans="2:11" ht="15" customHeight="1">
      <c r="B106" s="47"/>
      <c r="C106" s="22"/>
      <c r="D106" s="63"/>
      <c r="E106" s="63"/>
      <c r="F106" s="63"/>
      <c r="G106" s="63"/>
      <c r="H106" s="63"/>
      <c r="I106" s="63"/>
      <c r="J106" s="110"/>
      <c r="K106" s="63"/>
    </row>
    <row r="107" spans="2:11" ht="15" customHeight="1">
      <c r="B107" s="39" t="s">
        <v>201</v>
      </c>
      <c r="C107" s="22" t="s">
        <v>5</v>
      </c>
      <c r="D107" s="63"/>
      <c r="E107" s="63"/>
      <c r="F107" s="63"/>
      <c r="G107" s="65">
        <v>0.05</v>
      </c>
      <c r="H107" s="65">
        <v>0.05</v>
      </c>
      <c r="I107" s="65">
        <v>0.05</v>
      </c>
      <c r="J107" s="65">
        <v>0.05</v>
      </c>
      <c r="K107" s="65">
        <v>0.05</v>
      </c>
    </row>
    <row r="108" spans="2:11" ht="15" customHeight="1">
      <c r="B108" s="39" t="s">
        <v>202</v>
      </c>
      <c r="C108" s="22" t="s">
        <v>5</v>
      </c>
      <c r="D108" s="63"/>
      <c r="E108" s="63"/>
      <c r="F108" s="63"/>
      <c r="G108" s="65">
        <v>0.1</v>
      </c>
      <c r="H108" s="65">
        <v>0.1</v>
      </c>
      <c r="I108" s="65">
        <v>0.1</v>
      </c>
      <c r="J108" s="65">
        <v>0.1</v>
      </c>
      <c r="K108" s="65">
        <v>0.1</v>
      </c>
    </row>
    <row r="109" spans="2:11" ht="15" customHeight="1">
      <c r="B109" s="47"/>
      <c r="C109" s="22"/>
      <c r="D109" s="63"/>
      <c r="E109" s="63"/>
      <c r="F109" s="63"/>
      <c r="G109" s="63"/>
      <c r="H109" s="63"/>
      <c r="I109" s="63"/>
      <c r="J109" s="110"/>
      <c r="K109" s="63"/>
    </row>
    <row r="110" spans="2:11" ht="15" customHeight="1">
      <c r="B110" s="39" t="s">
        <v>194</v>
      </c>
      <c r="C110" s="22" t="s">
        <v>4</v>
      </c>
      <c r="D110" s="63"/>
      <c r="E110" s="63"/>
      <c r="F110" s="63">
        <v>9</v>
      </c>
      <c r="G110" s="56">
        <f>+F110</f>
        <v>9</v>
      </c>
      <c r="H110" s="56">
        <f>+G110</f>
        <v>9</v>
      </c>
      <c r="I110" s="56">
        <f>+H110</f>
        <v>9</v>
      </c>
      <c r="J110" s="56">
        <f>+I110</f>
        <v>9</v>
      </c>
      <c r="K110" s="56">
        <f>+J110</f>
        <v>9</v>
      </c>
    </row>
    <row r="111" spans="2:11" ht="15" customHeight="1">
      <c r="B111" s="39" t="s">
        <v>197</v>
      </c>
      <c r="C111" s="22" t="s">
        <v>69</v>
      </c>
      <c r="D111" s="63"/>
      <c r="E111" s="63"/>
      <c r="F111" s="63">
        <v>353</v>
      </c>
      <c r="G111" s="111">
        <v>447</v>
      </c>
      <c r="H111" s="56">
        <f>+G111*(1+H$107)</f>
        <v>469.35</v>
      </c>
      <c r="I111" s="56">
        <f>+H111*(1+I$107)</f>
        <v>492.81750000000005</v>
      </c>
      <c r="J111" s="56">
        <f>+I111*(1+J$107)</f>
        <v>517.45837500000005</v>
      </c>
      <c r="K111" s="56">
        <f>+J111*(1+K$107)</f>
        <v>543.3312937500001</v>
      </c>
    </row>
    <row r="112" spans="2:11" ht="15" customHeight="1">
      <c r="B112" s="39"/>
      <c r="C112" s="22"/>
      <c r="D112" s="63"/>
      <c r="E112" s="63"/>
      <c r="F112" s="63"/>
      <c r="G112" s="56"/>
      <c r="H112" s="56"/>
      <c r="I112" s="56"/>
      <c r="J112" s="56"/>
      <c r="K112" s="56"/>
    </row>
    <row r="113" spans="1:13" ht="15" customHeight="1">
      <c r="B113" s="39" t="s">
        <v>193</v>
      </c>
      <c r="C113" s="22" t="s">
        <v>69</v>
      </c>
      <c r="D113" s="63">
        <v>12</v>
      </c>
      <c r="E113" s="63">
        <v>11</v>
      </c>
      <c r="F113" s="63">
        <v>12</v>
      </c>
      <c r="G113" s="56">
        <f>+F113</f>
        <v>12</v>
      </c>
      <c r="H113" s="56">
        <f>+G113</f>
        <v>12</v>
      </c>
      <c r="I113" s="56">
        <f>+H113</f>
        <v>12</v>
      </c>
      <c r="J113" s="56">
        <f>+I113</f>
        <v>12</v>
      </c>
      <c r="K113" s="56">
        <f>+J113</f>
        <v>12</v>
      </c>
    </row>
    <row r="114" spans="1:13" ht="15" customHeight="1">
      <c r="B114" s="39" t="s">
        <v>199</v>
      </c>
      <c r="C114" s="22" t="s">
        <v>69</v>
      </c>
      <c r="D114" s="63"/>
      <c r="E114" s="63"/>
      <c r="F114" s="63">
        <v>6500</v>
      </c>
      <c r="G114" s="56">
        <f>+F114*(1+G108)</f>
        <v>7150.0000000000009</v>
      </c>
      <c r="H114" s="56">
        <f>+G114*(1+H108)</f>
        <v>7865.0000000000018</v>
      </c>
      <c r="I114" s="56">
        <f>+H114*(1+I108)</f>
        <v>8651.5000000000018</v>
      </c>
      <c r="J114" s="56">
        <f>+I114*(1+J108)</f>
        <v>9516.6500000000033</v>
      </c>
      <c r="K114" s="56">
        <f>+J114*(1+K108)</f>
        <v>10468.315000000004</v>
      </c>
    </row>
    <row r="115" spans="1:13" ht="15" customHeight="1">
      <c r="B115" s="39"/>
      <c r="C115" s="22"/>
      <c r="D115" s="63"/>
      <c r="E115" s="63"/>
      <c r="F115" s="63"/>
      <c r="G115" s="63"/>
      <c r="H115" s="63"/>
      <c r="I115" s="63"/>
      <c r="J115" s="112"/>
      <c r="K115" s="63"/>
      <c r="L115" s="113"/>
    </row>
    <row r="116" spans="1:13" ht="15" customHeight="1">
      <c r="B116" s="39" t="s">
        <v>195</v>
      </c>
      <c r="C116" s="22" t="s">
        <v>69</v>
      </c>
      <c r="D116" s="63">
        <v>116</v>
      </c>
      <c r="E116" s="63">
        <v>130</v>
      </c>
      <c r="F116" s="63">
        <v>146</v>
      </c>
      <c r="G116" s="56">
        <f ca="1">ROUND('3FS'!G8/('IS Drivers'!G118*365),0)</f>
        <v>176</v>
      </c>
      <c r="H116" s="56">
        <f ca="1">ROUND('3FS'!H8/('IS Drivers'!H118*365),0)</f>
        <v>212</v>
      </c>
      <c r="I116" s="56">
        <f ca="1">ROUND('3FS'!I8/('IS Drivers'!I118*365),0)</f>
        <v>241</v>
      </c>
      <c r="J116" s="56">
        <f ca="1">ROUND('3FS'!J8/('IS Drivers'!J118*365),0)</f>
        <v>269</v>
      </c>
      <c r="K116" s="56">
        <f ca="1">ROUND('3FS'!K8/('IS Drivers'!K118*365),0)</f>
        <v>298</v>
      </c>
    </row>
    <row r="117" spans="1:13" ht="15" customHeight="1">
      <c r="B117" s="39" t="s">
        <v>200</v>
      </c>
      <c r="C117" s="22" t="s">
        <v>69</v>
      </c>
      <c r="D117" s="63"/>
      <c r="E117" s="63"/>
      <c r="F117" s="56">
        <f>+(F89-F111-F114)/F116</f>
        <v>117.87671232876713</v>
      </c>
      <c r="G117" s="56">
        <f>+F117*(1+G107)</f>
        <v>123.77054794520549</v>
      </c>
      <c r="H117" s="56">
        <f>+G117*(1+H107)</f>
        <v>129.95907534246578</v>
      </c>
      <c r="I117" s="56">
        <f>+H117*(1+I107)</f>
        <v>136.45702910958909</v>
      </c>
      <c r="J117" s="56">
        <f>+I117*(1+J107)</f>
        <v>143.27988056506854</v>
      </c>
      <c r="K117" s="56">
        <f>+J117*(1+K107)</f>
        <v>150.44387459332196</v>
      </c>
    </row>
    <row r="118" spans="1:13" ht="15" customHeight="1">
      <c r="B118" s="39" t="s">
        <v>203</v>
      </c>
      <c r="C118" s="22" t="s">
        <v>69</v>
      </c>
      <c r="D118" s="63">
        <f>+'3FS'!D8/365/'IS Drivers'!D116</f>
        <v>2.6089985829003308</v>
      </c>
      <c r="E118" s="63">
        <f>+'3FS'!E8/365/'IS Drivers'!E116</f>
        <v>2.7216227608008432</v>
      </c>
      <c r="F118" s="63">
        <f>+'3FS'!F8/365/'IS Drivers'!F116</f>
        <v>2.6364421092137365</v>
      </c>
      <c r="G118" s="67">
        <f>AVERAGE(D118:F118)</f>
        <v>2.6556878176383036</v>
      </c>
      <c r="H118" s="67">
        <f>+G118</f>
        <v>2.6556878176383036</v>
      </c>
      <c r="I118" s="67">
        <f>+H118</f>
        <v>2.6556878176383036</v>
      </c>
      <c r="J118" s="67">
        <f>+I118</f>
        <v>2.6556878176383036</v>
      </c>
      <c r="K118" s="67">
        <f>+J118</f>
        <v>2.6556878176383036</v>
      </c>
    </row>
    <row r="119" spans="1:13" ht="15" customHeight="1">
      <c r="B119" s="39"/>
      <c r="C119" s="22"/>
      <c r="D119" s="63"/>
      <c r="E119" s="63"/>
      <c r="F119" s="63"/>
      <c r="G119" s="63"/>
      <c r="H119" s="63"/>
      <c r="I119" s="63"/>
      <c r="J119" s="63"/>
      <c r="K119" s="63"/>
    </row>
    <row r="120" spans="1:13" ht="15" customHeight="1">
      <c r="B120" s="39" t="s">
        <v>205</v>
      </c>
      <c r="C120" s="22" t="s">
        <v>69</v>
      </c>
      <c r="D120" s="63">
        <v>307</v>
      </c>
      <c r="E120" s="63">
        <v>306</v>
      </c>
      <c r="F120" s="63">
        <v>307</v>
      </c>
      <c r="G120" s="56">
        <f ca="1">ROUND('3FS'!G8/('IS Drivers'!G86*365),0)</f>
        <v>360</v>
      </c>
      <c r="H120" s="56">
        <f ca="1">ROUND('3FS'!H8/('IS Drivers'!H86*365),0)</f>
        <v>417</v>
      </c>
      <c r="I120" s="56">
        <f ca="1">ROUND('3FS'!I8/('IS Drivers'!I86*365),0)</f>
        <v>457</v>
      </c>
      <c r="J120" s="56">
        <f ca="1">ROUND('3FS'!J8/('IS Drivers'!J86*365),0)</f>
        <v>493</v>
      </c>
      <c r="K120" s="56">
        <f ca="1">ROUND('3FS'!K8/('IS Drivers'!K86*365),0)</f>
        <v>527</v>
      </c>
    </row>
    <row r="121" spans="1:13" ht="15" customHeight="1">
      <c r="B121" s="39"/>
      <c r="C121" s="22"/>
      <c r="D121" s="63"/>
      <c r="E121" s="63"/>
      <c r="F121" s="63"/>
      <c r="G121" s="63"/>
      <c r="H121" s="63"/>
      <c r="I121" s="63"/>
      <c r="J121" s="63"/>
      <c r="K121" s="63"/>
    </row>
    <row r="122" spans="1:13" s="61" customFormat="1" ht="15" customHeight="1">
      <c r="B122" s="47" t="s">
        <v>204</v>
      </c>
      <c r="C122" s="48"/>
      <c r="D122" s="108">
        <f>+D120+D116+D113</f>
        <v>435</v>
      </c>
      <c r="E122" s="108">
        <f t="shared" ref="E122:K122" si="18">+E120+E116+E113</f>
        <v>447</v>
      </c>
      <c r="F122" s="108">
        <f t="shared" si="18"/>
        <v>465</v>
      </c>
      <c r="G122" s="108">
        <f t="shared" ca="1" si="18"/>
        <v>548</v>
      </c>
      <c r="H122" s="108">
        <f t="shared" ca="1" si="18"/>
        <v>641</v>
      </c>
      <c r="I122" s="108">
        <f t="shared" ca="1" si="18"/>
        <v>710</v>
      </c>
      <c r="J122" s="108">
        <f t="shared" ca="1" si="18"/>
        <v>774</v>
      </c>
      <c r="K122" s="108">
        <f t="shared" ca="1" si="18"/>
        <v>837</v>
      </c>
    </row>
    <row r="123" spans="1:13" ht="15" customHeight="1">
      <c r="B123" s="39" t="s">
        <v>206</v>
      </c>
      <c r="C123" s="22" t="s">
        <v>69</v>
      </c>
      <c r="D123" s="114">
        <f>+D93/D122</f>
        <v>7.0919540229885056</v>
      </c>
      <c r="E123" s="114">
        <f>+E93/E122</f>
        <v>9.5771812080536911</v>
      </c>
      <c r="F123" s="114">
        <f>+F93/F122</f>
        <v>11.864516129032259</v>
      </c>
      <c r="G123" s="101">
        <v>12</v>
      </c>
      <c r="H123" s="101">
        <f t="shared" ref="H123:K124" si="19">+G123</f>
        <v>12</v>
      </c>
      <c r="I123" s="101">
        <f t="shared" si="19"/>
        <v>12</v>
      </c>
      <c r="J123" s="101">
        <f t="shared" si="19"/>
        <v>12</v>
      </c>
      <c r="K123" s="101">
        <f t="shared" si="19"/>
        <v>12</v>
      </c>
    </row>
    <row r="124" spans="1:13" ht="15" customHeight="1">
      <c r="B124" s="39" t="s">
        <v>207</v>
      </c>
      <c r="C124" s="22" t="s">
        <v>69</v>
      </c>
      <c r="D124" s="114">
        <f>+D96/D122</f>
        <v>1.0551724137931036</v>
      </c>
      <c r="E124" s="114">
        <f>+E96/E122</f>
        <v>1.0089485458612975</v>
      </c>
      <c r="F124" s="114">
        <f>+F96/F122</f>
        <v>1.5462365591397849</v>
      </c>
      <c r="G124" s="101">
        <v>1.5</v>
      </c>
      <c r="H124" s="101">
        <f>AVERAGE(D124:F124)</f>
        <v>1.2034525062647285</v>
      </c>
      <c r="I124" s="101">
        <f>+H124</f>
        <v>1.2034525062647285</v>
      </c>
      <c r="J124" s="101">
        <f t="shared" si="19"/>
        <v>1.2034525062647285</v>
      </c>
      <c r="K124" s="101">
        <f t="shared" si="19"/>
        <v>1.2034525062647285</v>
      </c>
      <c r="M124" s="7" t="s">
        <v>430</v>
      </c>
    </row>
    <row r="125" spans="1:13" ht="15" customHeight="1">
      <c r="B125" s="39"/>
      <c r="C125" s="22"/>
      <c r="D125" s="63"/>
      <c r="E125" s="63"/>
      <c r="F125" s="63"/>
      <c r="G125" s="63"/>
      <c r="H125" s="63"/>
      <c r="I125" s="63"/>
      <c r="J125" s="63"/>
      <c r="K125" s="63"/>
    </row>
    <row r="126" spans="1:13" ht="15" customHeight="1">
      <c r="A126" s="7" t="s">
        <v>159</v>
      </c>
      <c r="B126" s="74" t="s">
        <v>254</v>
      </c>
      <c r="C126" s="75"/>
      <c r="D126" s="82"/>
      <c r="E126" s="82"/>
      <c r="F126" s="82"/>
      <c r="G126" s="82"/>
      <c r="H126" s="82"/>
      <c r="I126" s="82"/>
      <c r="J126" s="82"/>
      <c r="K126" s="82"/>
    </row>
    <row r="127" spans="1:13" ht="15" customHeight="1"/>
    <row r="128" spans="1:13" ht="15" customHeight="1">
      <c r="B128" s="7" t="s">
        <v>255</v>
      </c>
      <c r="C128" s="22" t="s">
        <v>5</v>
      </c>
      <c r="D128" s="83">
        <f>+'3FS'!D105/'IS Drivers'!D105</f>
        <v>3.8630754372786777E-2</v>
      </c>
      <c r="E128" s="83">
        <f>+'3FS'!E105/'IS Drivers'!E105</f>
        <v>8.2359988020365385E-2</v>
      </c>
      <c r="F128" s="83">
        <f>+'3FS'!F105/'IS Drivers'!F105</f>
        <v>0.13647508623197441</v>
      </c>
      <c r="G128" s="65">
        <v>0.14000000000000001</v>
      </c>
      <c r="H128" s="65">
        <v>0.14299999999999999</v>
      </c>
      <c r="I128" s="65">
        <v>0.14599999999999999</v>
      </c>
      <c r="J128" s="65">
        <v>0.15</v>
      </c>
      <c r="K128" s="65">
        <v>0.15</v>
      </c>
    </row>
    <row r="129" spans="1:11" ht="15" customHeight="1"/>
    <row r="130" spans="1:11" ht="15" customHeight="1">
      <c r="A130" s="7" t="s">
        <v>159</v>
      </c>
      <c r="B130" s="74" t="s">
        <v>258</v>
      </c>
      <c r="C130" s="75"/>
      <c r="D130" s="82"/>
      <c r="E130" s="82"/>
      <c r="F130" s="82"/>
      <c r="G130" s="82"/>
      <c r="H130" s="82"/>
      <c r="I130" s="82"/>
      <c r="J130" s="82"/>
      <c r="K130" s="82"/>
    </row>
    <row r="131" spans="1:11" ht="15" customHeight="1"/>
    <row r="132" spans="1:11" ht="15" customHeight="1">
      <c r="B132" s="7" t="s">
        <v>259</v>
      </c>
      <c r="C132" s="22" t="s">
        <v>5</v>
      </c>
      <c r="D132" s="83">
        <f>-'3FS'!D97/'3FS'!D50</f>
        <v>1.9087705559906031E-2</v>
      </c>
      <c r="E132" s="83">
        <f>-'3FS'!E97/AVERAGE('3FS'!E50,'3FS'!D50)</f>
        <v>2.9527076696888019E-2</v>
      </c>
      <c r="F132" s="83">
        <f>-'3FS'!F97/AVERAGE('3FS'!F50,'3FS'!E50)</f>
        <v>1.5025093137103976E-2</v>
      </c>
      <c r="G132" s="72">
        <f>AVERAGE(D132:F132)</f>
        <v>2.1213291797966008E-2</v>
      </c>
      <c r="H132" s="72">
        <f>+G132</f>
        <v>2.1213291797966008E-2</v>
      </c>
      <c r="I132" s="72">
        <f>+H132</f>
        <v>2.1213291797966008E-2</v>
      </c>
      <c r="J132" s="72">
        <f>+I132</f>
        <v>2.1213291797966008E-2</v>
      </c>
      <c r="K132" s="72">
        <f>+J132</f>
        <v>2.1213291797966008E-2</v>
      </c>
    </row>
    <row r="133" spans="1:11" ht="15" customHeight="1"/>
    <row r="134" spans="1:11" ht="15" customHeight="1">
      <c r="A134" s="7" t="s">
        <v>159</v>
      </c>
      <c r="B134" s="74" t="s">
        <v>266</v>
      </c>
      <c r="C134" s="75"/>
      <c r="D134" s="82"/>
      <c r="E134" s="82"/>
      <c r="F134" s="82"/>
      <c r="G134" s="82"/>
      <c r="H134" s="82"/>
      <c r="I134" s="82"/>
      <c r="J134" s="82"/>
      <c r="K134" s="82"/>
    </row>
    <row r="135" spans="1:11" ht="15" customHeight="1"/>
    <row r="136" spans="1:11" ht="15" customHeight="1">
      <c r="B136" s="7" t="s">
        <v>267</v>
      </c>
      <c r="C136" s="22" t="s">
        <v>5</v>
      </c>
      <c r="D136" s="83">
        <f>-'3FS'!D28/'3FS'!D26</f>
        <v>6.7157371583152464E-2</v>
      </c>
      <c r="E136" s="83">
        <f>-'3FS'!E28/'3FS'!E26</f>
        <v>5.4235562236338068E-2</v>
      </c>
      <c r="F136" s="83">
        <f>-'3FS'!F28/'3FS'!F26</f>
        <v>5.8390360011901218E-2</v>
      </c>
      <c r="G136" s="92">
        <f ca="1">OFFSET(G136,Scenario,0)</f>
        <v>5.9927764610463917E-2</v>
      </c>
      <c r="H136" s="92">
        <f ca="1">OFFSET(H136,Scenario,0)</f>
        <v>5.9927764610463917E-2</v>
      </c>
      <c r="I136" s="92">
        <f ca="1">OFFSET(I136,Scenario,0)</f>
        <v>5.9927764610463917E-2</v>
      </c>
      <c r="J136" s="92">
        <f ca="1">OFFSET(J136,Scenario,0)</f>
        <v>5.9927764610463917E-2</v>
      </c>
      <c r="K136" s="92">
        <f ca="1">OFFSET(K136,Scenario,0)</f>
        <v>5.9927764610463917E-2</v>
      </c>
    </row>
    <row r="137" spans="1:11" ht="15" customHeight="1">
      <c r="B137" s="89" t="s">
        <v>157</v>
      </c>
      <c r="G137" s="72">
        <f>AVERAGE(D136:F136)</f>
        <v>5.9927764610463917E-2</v>
      </c>
      <c r="H137" s="72">
        <f>+G137</f>
        <v>5.9927764610463917E-2</v>
      </c>
      <c r="I137" s="72">
        <f t="shared" ref="I137:K139" si="20">+H137</f>
        <v>5.9927764610463917E-2</v>
      </c>
      <c r="J137" s="72">
        <f t="shared" si="20"/>
        <v>5.9927764610463917E-2</v>
      </c>
      <c r="K137" s="72">
        <f t="shared" si="20"/>
        <v>5.9927764610463917E-2</v>
      </c>
    </row>
    <row r="138" spans="1:11" ht="15" customHeight="1">
      <c r="B138" s="89" t="s">
        <v>158</v>
      </c>
      <c r="G138" s="72">
        <f>+G137</f>
        <v>5.9927764610463917E-2</v>
      </c>
      <c r="H138" s="72">
        <f>+G138</f>
        <v>5.9927764610463917E-2</v>
      </c>
      <c r="I138" s="72">
        <f t="shared" si="20"/>
        <v>5.9927764610463917E-2</v>
      </c>
      <c r="J138" s="72">
        <f t="shared" si="20"/>
        <v>5.9927764610463917E-2</v>
      </c>
      <c r="K138" s="72">
        <f t="shared" si="20"/>
        <v>5.9927764610463917E-2</v>
      </c>
    </row>
    <row r="139" spans="1:11" ht="15" customHeight="1">
      <c r="B139" s="89" t="s">
        <v>154</v>
      </c>
      <c r="G139" s="65">
        <v>0.24</v>
      </c>
      <c r="H139" s="65">
        <f>+G139</f>
        <v>0.24</v>
      </c>
      <c r="I139" s="65">
        <f t="shared" si="20"/>
        <v>0.24</v>
      </c>
      <c r="J139" s="65">
        <f t="shared" si="20"/>
        <v>0.24</v>
      </c>
      <c r="K139" s="65">
        <f t="shared" si="20"/>
        <v>0.24</v>
      </c>
    </row>
    <row r="140" spans="1:11" ht="15" customHeight="1"/>
    <row r="141" spans="1:11" ht="15" hidden="1" customHeight="1"/>
    <row r="142" spans="1:11" ht="15" hidden="1" customHeight="1"/>
    <row r="143" spans="1:11" ht="15" hidden="1" customHeight="1"/>
    <row r="144" spans="1:11" ht="15" hidden="1" customHeight="1"/>
    <row r="145" ht="15" hidden="1" customHeight="1"/>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C4C0-BBEC-489E-8C70-F5788C2B7D94}">
  <sheetPr>
    <tabColor theme="0" tint="-0.499984740745262"/>
  </sheetPr>
  <dimension ref="A1:R108"/>
  <sheetViews>
    <sheetView showGridLines="0" zoomScale="70" zoomScaleNormal="70" workbookViewId="0">
      <pane xSplit="3" ySplit="5" topLeftCell="D35" activePane="bottomRight" state="frozen"/>
      <selection pane="topRight" activeCell="D1" sqref="D1"/>
      <selection pane="bottomLeft" activeCell="A6" sqref="A6"/>
      <selection pane="bottomRight" activeCell="G107" sqref="G107"/>
    </sheetView>
  </sheetViews>
  <sheetFormatPr defaultColWidth="0" defaultRowHeight="11.65" zeroHeight="1"/>
  <cols>
    <col min="1" max="1" width="1.73046875" style="7" customWidth="1"/>
    <col min="2" max="2" width="58.73046875" style="7" customWidth="1"/>
    <col min="3" max="3" width="9.06640625" style="9" customWidth="1"/>
    <col min="4" max="11" width="11.59765625" style="7" customWidth="1"/>
    <col min="12" max="18" width="9.06640625" style="7" customWidth="1"/>
    <col min="19" max="16384" width="9.06640625" style="7" hidden="1"/>
  </cols>
  <sheetData>
    <row r="1" spans="1:18" ht="15" customHeight="1">
      <c r="B1" s="23" t="s">
        <v>70</v>
      </c>
      <c r="D1" s="61" t="s">
        <v>433</v>
      </c>
      <c r="E1" s="287" t="str">
        <f ca="1">+Cover!D19</f>
        <v>Bull</v>
      </c>
      <c r="G1" s="24"/>
      <c r="H1" s="24"/>
      <c r="I1" s="24"/>
      <c r="J1" s="24"/>
      <c r="K1" s="24"/>
    </row>
    <row r="2" spans="1:18" ht="15" customHeight="1">
      <c r="B2" s="25" t="s">
        <v>0</v>
      </c>
      <c r="C2" s="26"/>
      <c r="D2" s="27" t="s">
        <v>1</v>
      </c>
      <c r="E2" s="27"/>
      <c r="F2" s="27"/>
      <c r="G2" s="28" t="s">
        <v>2</v>
      </c>
      <c r="H2" s="28"/>
      <c r="I2" s="28"/>
      <c r="J2" s="28"/>
      <c r="K2" s="28"/>
      <c r="M2" s="74" t="s">
        <v>420</v>
      </c>
      <c r="N2" s="74"/>
      <c r="O2" s="74"/>
      <c r="P2" s="74"/>
      <c r="Q2" s="74"/>
      <c r="R2" s="284"/>
    </row>
    <row r="3" spans="1:18" ht="15" customHeight="1">
      <c r="B3" s="29"/>
      <c r="C3" s="30"/>
      <c r="D3" s="31"/>
      <c r="E3" s="31"/>
      <c r="F3" s="31"/>
      <c r="G3" s="31"/>
      <c r="H3" s="31"/>
      <c r="I3" s="31"/>
      <c r="J3" s="31"/>
      <c r="K3" s="31"/>
    </row>
    <row r="4" spans="1:18" ht="15" customHeight="1">
      <c r="B4" s="32"/>
      <c r="C4" s="33" t="s">
        <v>4</v>
      </c>
      <c r="D4" s="34">
        <v>2018</v>
      </c>
      <c r="E4" s="34">
        <f t="shared" ref="E4:K4" si="0">D4+1</f>
        <v>2019</v>
      </c>
      <c r="F4" s="34">
        <f>E4+1</f>
        <v>2020</v>
      </c>
      <c r="G4" s="35">
        <v>2021</v>
      </c>
      <c r="H4" s="35">
        <f>G4+1</f>
        <v>2022</v>
      </c>
      <c r="I4" s="35">
        <f t="shared" si="0"/>
        <v>2023</v>
      </c>
      <c r="J4" s="35">
        <f t="shared" si="0"/>
        <v>2024</v>
      </c>
      <c r="K4" s="35">
        <f t="shared" si="0"/>
        <v>2025</v>
      </c>
    </row>
    <row r="5" spans="1:18" ht="2.2000000000000002" customHeight="1"/>
    <row r="6" spans="1:18"/>
    <row r="7" spans="1:18" ht="15" customHeight="1">
      <c r="A7" s="7" t="s">
        <v>159</v>
      </c>
      <c r="B7" s="36" t="s">
        <v>210</v>
      </c>
      <c r="C7" s="37"/>
      <c r="D7" s="38"/>
      <c r="E7" s="38"/>
      <c r="F7" s="38"/>
      <c r="G7" s="38"/>
      <c r="H7" s="38"/>
      <c r="I7" s="38"/>
      <c r="J7" s="38"/>
      <c r="K7" s="38"/>
    </row>
    <row r="8" spans="1:18" ht="15" customHeight="1">
      <c r="B8" s="39" t="s">
        <v>212</v>
      </c>
      <c r="C8" s="22" t="s">
        <v>211</v>
      </c>
      <c r="D8" s="40">
        <f>+('3FS'!D40+'3FS'!D46)/'3FS'!D8*365</f>
        <v>59.20490653148056</v>
      </c>
      <c r="E8" s="40">
        <f>+('3FS'!E40+'3FS'!E46)/'3FS'!E8*365</f>
        <v>60.622768911499833</v>
      </c>
      <c r="F8" s="40">
        <f>+('3FS'!F40+'3FS'!F46)/'3FS'!F8*365</f>
        <v>75.672759366814716</v>
      </c>
      <c r="G8" s="41">
        <f>AVERAGE(D8:F8)</f>
        <v>65.166811603265032</v>
      </c>
      <c r="H8" s="41">
        <f t="shared" ref="H8:K10" si="1">+G8</f>
        <v>65.166811603265032</v>
      </c>
      <c r="I8" s="41">
        <f t="shared" si="1"/>
        <v>65.166811603265032</v>
      </c>
      <c r="J8" s="41">
        <f t="shared" si="1"/>
        <v>65.166811603265032</v>
      </c>
      <c r="K8" s="41">
        <f t="shared" si="1"/>
        <v>65.166811603265032</v>
      </c>
    </row>
    <row r="9" spans="1:18" ht="15" customHeight="1">
      <c r="B9" s="39" t="s">
        <v>213</v>
      </c>
      <c r="C9" s="22" t="s">
        <v>211</v>
      </c>
      <c r="D9" s="40">
        <f>-'3FS'!D65/'3FS'!D9*365</f>
        <v>284.96490927764461</v>
      </c>
      <c r="E9" s="40">
        <f>-'3FS'!E65/'3FS'!E9*365</f>
        <v>230.29862493633965</v>
      </c>
      <c r="F9" s="40">
        <f>-'3FS'!F65/'3FS'!F9*365</f>
        <v>327.91771620486986</v>
      </c>
      <c r="G9" s="42">
        <f>AVERAGE(D9:F9)</f>
        <v>281.06041680628471</v>
      </c>
      <c r="H9" s="42">
        <f t="shared" si="1"/>
        <v>281.06041680628471</v>
      </c>
      <c r="I9" s="42">
        <f t="shared" si="1"/>
        <v>281.06041680628471</v>
      </c>
      <c r="J9" s="42">
        <f t="shared" si="1"/>
        <v>281.06041680628471</v>
      </c>
      <c r="K9" s="42">
        <f t="shared" si="1"/>
        <v>281.06041680628471</v>
      </c>
    </row>
    <row r="10" spans="1:18" ht="15" customHeight="1">
      <c r="B10" s="43" t="s">
        <v>214</v>
      </c>
      <c r="C10" s="44" t="s">
        <v>211</v>
      </c>
      <c r="D10" s="45">
        <f>+'3FS'!D66/'3FS'!D8*365</f>
        <v>8.8685103879056708</v>
      </c>
      <c r="E10" s="45">
        <f>+'3FS'!E66/'3FS'!E8*365</f>
        <v>11.856614088476935</v>
      </c>
      <c r="F10" s="45">
        <f>+'3FS'!F66/'3FS'!F8*365</f>
        <v>17.356828664161259</v>
      </c>
      <c r="G10" s="46">
        <f>F10</f>
        <v>17.356828664161259</v>
      </c>
      <c r="H10" s="46">
        <f t="shared" si="1"/>
        <v>17.356828664161259</v>
      </c>
      <c r="I10" s="46">
        <f t="shared" si="1"/>
        <v>17.356828664161259</v>
      </c>
      <c r="J10" s="46">
        <f t="shared" si="1"/>
        <v>17.356828664161259</v>
      </c>
      <c r="K10" s="46">
        <f t="shared" si="1"/>
        <v>17.356828664161259</v>
      </c>
    </row>
    <row r="11" spans="1:18" ht="15" customHeight="1">
      <c r="B11" s="47" t="s">
        <v>215</v>
      </c>
      <c r="C11" s="48" t="s">
        <v>211</v>
      </c>
      <c r="D11" s="49">
        <f t="shared" ref="D11:K11" si="2">+D8-D9-D10</f>
        <v>-234.62851313406972</v>
      </c>
      <c r="E11" s="49">
        <f t="shared" si="2"/>
        <v>-181.53247011331675</v>
      </c>
      <c r="F11" s="49">
        <f t="shared" si="2"/>
        <v>-269.60178550221639</v>
      </c>
      <c r="G11" s="49">
        <f t="shared" si="2"/>
        <v>-233.25043386718093</v>
      </c>
      <c r="H11" s="49">
        <f t="shared" si="2"/>
        <v>-233.25043386718093</v>
      </c>
      <c r="I11" s="49">
        <f t="shared" si="2"/>
        <v>-233.25043386718093</v>
      </c>
      <c r="J11" s="49">
        <f t="shared" si="2"/>
        <v>-233.25043386718093</v>
      </c>
      <c r="K11" s="49">
        <f t="shared" si="2"/>
        <v>-233.25043386718093</v>
      </c>
    </row>
    <row r="12" spans="1:18" s="50" customFormat="1" ht="15" customHeight="1">
      <c r="B12" s="51"/>
      <c r="C12" s="52"/>
      <c r="D12" s="53"/>
      <c r="E12" s="53"/>
      <c r="F12" s="53"/>
      <c r="G12" s="53"/>
      <c r="H12" s="53"/>
      <c r="I12" s="53"/>
      <c r="J12" s="53"/>
      <c r="K12" s="53"/>
    </row>
    <row r="13" spans="1:18" ht="15" customHeight="1">
      <c r="A13" s="7" t="s">
        <v>159</v>
      </c>
      <c r="B13" s="36" t="s">
        <v>216</v>
      </c>
      <c r="C13" s="37"/>
      <c r="D13" s="38"/>
      <c r="E13" s="38"/>
      <c r="F13" s="38"/>
      <c r="G13" s="38"/>
      <c r="H13" s="38"/>
      <c r="I13" s="38"/>
      <c r="J13" s="38"/>
      <c r="K13" s="38"/>
    </row>
    <row r="14" spans="1:18" ht="15" customHeight="1">
      <c r="B14" s="47" t="s">
        <v>225</v>
      </c>
      <c r="C14" s="22"/>
      <c r="D14" s="49"/>
      <c r="E14" s="49"/>
      <c r="F14" s="49"/>
      <c r="G14" s="54"/>
      <c r="H14" s="54"/>
      <c r="I14" s="54"/>
      <c r="J14" s="54"/>
      <c r="K14" s="54"/>
    </row>
    <row r="15" spans="1:18" ht="15" customHeight="1">
      <c r="B15" s="39" t="s">
        <v>217</v>
      </c>
      <c r="C15" s="22"/>
      <c r="D15" s="55">
        <v>12078</v>
      </c>
      <c r="E15" s="55">
        <v>19562</v>
      </c>
      <c r="F15" s="55">
        <v>24361</v>
      </c>
      <c r="G15" s="56"/>
      <c r="H15" s="56"/>
      <c r="I15" s="56"/>
      <c r="J15" s="56"/>
      <c r="K15" s="56"/>
    </row>
    <row r="16" spans="1:18" ht="15" customHeight="1">
      <c r="B16" s="39" t="s">
        <v>218</v>
      </c>
      <c r="C16" s="22"/>
      <c r="D16" s="55">
        <v>832</v>
      </c>
      <c r="E16" s="55">
        <v>847</v>
      </c>
      <c r="F16" s="55">
        <v>870</v>
      </c>
      <c r="G16" s="56"/>
      <c r="H16" s="56"/>
      <c r="I16" s="56"/>
      <c r="J16" s="56"/>
      <c r="K16" s="56"/>
    </row>
    <row r="17" spans="2:11" ht="15" customHeight="1">
      <c r="B17" s="39" t="s">
        <v>219</v>
      </c>
      <c r="C17" s="22"/>
      <c r="D17" s="55">
        <v>4664</v>
      </c>
      <c r="E17" s="55">
        <v>4939</v>
      </c>
      <c r="F17" s="55">
        <v>5091</v>
      </c>
      <c r="G17" s="56"/>
      <c r="H17" s="56"/>
      <c r="I17" s="56"/>
      <c r="J17" s="56"/>
      <c r="K17" s="56"/>
    </row>
    <row r="18" spans="2:11" ht="15" customHeight="1">
      <c r="B18" s="39" t="s">
        <v>220</v>
      </c>
      <c r="C18" s="22"/>
      <c r="D18" s="55">
        <v>94</v>
      </c>
      <c r="E18" s="55">
        <v>94</v>
      </c>
      <c r="F18" s="55">
        <v>102</v>
      </c>
      <c r="G18" s="56"/>
      <c r="H18" s="56"/>
      <c r="I18" s="56"/>
      <c r="J18" s="56"/>
      <c r="K18" s="56"/>
    </row>
    <row r="19" spans="2:11" ht="15" customHeight="1">
      <c r="B19" s="39" t="s">
        <v>221</v>
      </c>
      <c r="C19" s="22"/>
      <c r="D19" s="55">
        <v>61</v>
      </c>
      <c r="E19" s="55">
        <v>61</v>
      </c>
      <c r="F19" s="55">
        <v>61</v>
      </c>
      <c r="G19" s="56"/>
      <c r="H19" s="56"/>
      <c r="I19" s="56"/>
      <c r="J19" s="56"/>
      <c r="K19" s="56"/>
    </row>
    <row r="20" spans="2:11" ht="15" customHeight="1">
      <c r="B20" s="39" t="s">
        <v>222</v>
      </c>
      <c r="C20" s="22"/>
      <c r="D20" s="55">
        <v>947</v>
      </c>
      <c r="E20" s="55">
        <v>3311</v>
      </c>
      <c r="F20" s="55">
        <v>2453</v>
      </c>
      <c r="G20" s="56"/>
      <c r="H20" s="56"/>
      <c r="I20" s="56"/>
      <c r="J20" s="56"/>
      <c r="K20" s="56"/>
    </row>
    <row r="21" spans="2:11" s="61" customFormat="1" ht="15" customHeight="1">
      <c r="B21" s="57" t="s">
        <v>223</v>
      </c>
      <c r="C21" s="58"/>
      <c r="D21" s="59">
        <f>SUM(D15:D20)</f>
        <v>18676</v>
      </c>
      <c r="E21" s="59">
        <f>SUM(E15:E20)</f>
        <v>28814</v>
      </c>
      <c r="F21" s="59">
        <f>SUM(F15:F20)</f>
        <v>32938</v>
      </c>
      <c r="G21" s="60">
        <f>+F66</f>
        <v>16911</v>
      </c>
      <c r="H21" s="60">
        <f ca="1">+G66</f>
        <v>18493.507896824492</v>
      </c>
      <c r="I21" s="60">
        <f ca="1">+H66</f>
        <v>20466.816732816413</v>
      </c>
      <c r="J21" s="60">
        <f ca="1">+I66</f>
        <v>22399.927139799227</v>
      </c>
      <c r="K21" s="60">
        <f ca="1">+J66</f>
        <v>24136.489936322461</v>
      </c>
    </row>
    <row r="22" spans="2:11" ht="15" customHeight="1">
      <c r="B22" s="39"/>
      <c r="C22" s="22"/>
      <c r="D22" s="62"/>
      <c r="E22" s="62"/>
      <c r="F22" s="62"/>
      <c r="G22" s="54"/>
      <c r="H22" s="54"/>
      <c r="I22" s="54"/>
      <c r="J22" s="54"/>
      <c r="K22" s="54"/>
    </row>
    <row r="23" spans="2:11" ht="15" customHeight="1">
      <c r="B23" s="47" t="s">
        <v>224</v>
      </c>
      <c r="C23" s="22"/>
      <c r="D23" s="49"/>
      <c r="E23" s="49"/>
      <c r="F23" s="49"/>
      <c r="G23" s="54"/>
      <c r="H23" s="54"/>
      <c r="I23" s="54"/>
      <c r="J23" s="54"/>
      <c r="K23" s="54"/>
    </row>
    <row r="24" spans="2:11" ht="15" customHeight="1">
      <c r="B24" s="39" t="s">
        <v>217</v>
      </c>
      <c r="C24" s="22"/>
      <c r="D24" s="55">
        <v>2032</v>
      </c>
      <c r="E24" s="55">
        <v>1737</v>
      </c>
      <c r="F24" s="55">
        <f>4677+197</f>
        <v>4874</v>
      </c>
      <c r="G24" s="56">
        <f ca="1">+G33*'3FS'!G$8</f>
        <v>5120.2138157894733</v>
      </c>
      <c r="H24" s="56">
        <f ca="1">+H33*'3FS'!H$8</f>
        <v>6164.2557565789475</v>
      </c>
      <c r="I24" s="56">
        <f ca="1">+I33*'3FS'!I$8</f>
        <v>7003.1520106907892</v>
      </c>
      <c r="J24" s="56">
        <f ca="1">+J33*'3FS'!J$8</f>
        <v>7832.7094212183383</v>
      </c>
      <c r="K24" s="56">
        <f ca="1">+K33*'3FS'!K$8</f>
        <v>8654.320768359903</v>
      </c>
    </row>
    <row r="25" spans="2:11" ht="15" customHeight="1">
      <c r="B25" s="39" t="s">
        <v>218</v>
      </c>
      <c r="C25" s="22"/>
      <c r="D25" s="55">
        <v>15</v>
      </c>
      <c r="E25" s="55">
        <v>23</v>
      </c>
      <c r="F25" s="55">
        <f>24+9</f>
        <v>33</v>
      </c>
      <c r="G25" s="56">
        <f ca="1">+G34*'3FS'!G$8</f>
        <v>31.220313429132247</v>
      </c>
      <c r="H25" s="56">
        <f ca="1">+H34*'3FS'!H$8</f>
        <v>37.586320357220089</v>
      </c>
      <c r="I25" s="56">
        <f ca="1">+I34*'3FS'!I$8</f>
        <v>42.701459085827743</v>
      </c>
      <c r="J25" s="56">
        <f ca="1">+J34*'3FS'!J$8</f>
        <v>47.759654562794573</v>
      </c>
      <c r="K25" s="56">
        <f ca="1">+K34*'3FS'!K$8</f>
        <v>52.769399213611685</v>
      </c>
    </row>
    <row r="26" spans="2:11" ht="15" customHeight="1">
      <c r="B26" s="39" t="s">
        <v>219</v>
      </c>
      <c r="C26" s="22"/>
      <c r="D26" s="55">
        <v>238</v>
      </c>
      <c r="E26" s="55">
        <v>158</v>
      </c>
      <c r="F26" s="55">
        <f>37+63</f>
        <v>100</v>
      </c>
      <c r="G26" s="56">
        <f ca="1">+G35*'3FS'!G$8</f>
        <v>232.67170607646653</v>
      </c>
      <c r="H26" s="56">
        <f ca="1">+H35*'3FS'!H$8</f>
        <v>280.11484581992215</v>
      </c>
      <c r="I26" s="56">
        <f ca="1">+I35*'3FS'!I$8</f>
        <v>318.23579734414358</v>
      </c>
      <c r="J26" s="56">
        <f ca="1">+J35*'3FS'!J$8</f>
        <v>355.93237505357661</v>
      </c>
      <c r="K26" s="56">
        <f ca="1">+K35*'3FS'!K$8</f>
        <v>393.26786938033769</v>
      </c>
    </row>
    <row r="27" spans="2:11" ht="15" customHeight="1">
      <c r="B27" s="39" t="s">
        <v>220</v>
      </c>
      <c r="C27" s="22"/>
      <c r="D27" s="55">
        <v>0</v>
      </c>
      <c r="E27" s="55">
        <v>8</v>
      </c>
      <c r="F27" s="55">
        <f>11+36</f>
        <v>47</v>
      </c>
      <c r="G27" s="56">
        <f ca="1">+G36*'3FS'!G$8</f>
        <v>22.556071688030418</v>
      </c>
      <c r="H27" s="56">
        <f ca="1">+H36*'3FS'!H$8</f>
        <v>27.155388378504743</v>
      </c>
      <c r="I27" s="56">
        <f ca="1">+I36*'3FS'!I$8</f>
        <v>30.850977025255297</v>
      </c>
      <c r="J27" s="56">
        <f ca="1">+J36*'3FS'!J$8</f>
        <v>34.505425275735469</v>
      </c>
      <c r="K27" s="56">
        <f ca="1">+K36*'3FS'!K$8</f>
        <v>38.124868742856954</v>
      </c>
    </row>
    <row r="28" spans="2:11" ht="15" customHeight="1">
      <c r="B28" s="39" t="s">
        <v>221</v>
      </c>
      <c r="C28" s="22"/>
      <c r="D28" s="55">
        <v>0</v>
      </c>
      <c r="E28" s="55">
        <v>0</v>
      </c>
      <c r="F28" s="55">
        <v>65</v>
      </c>
      <c r="G28" s="56">
        <f ca="1">+G37*'3FS'!G$8</f>
        <v>26.320551476856267</v>
      </c>
      <c r="H28" s="56">
        <f ca="1">+H37*'3FS'!H$8</f>
        <v>31.687467905581464</v>
      </c>
      <c r="I28" s="56">
        <f ca="1">+I37*'3FS'!I$8</f>
        <v>35.999829231587562</v>
      </c>
      <c r="J28" s="56">
        <f ca="1">+J37*'3FS'!J$8</f>
        <v>40.264184063697506</v>
      </c>
      <c r="K28" s="56">
        <f ca="1">+K37*'3FS'!K$8</f>
        <v>44.487692013643226</v>
      </c>
    </row>
    <row r="29" spans="2:11" ht="15" customHeight="1">
      <c r="B29" s="39" t="s">
        <v>222</v>
      </c>
      <c r="C29" s="22"/>
      <c r="D29" s="55">
        <v>7857</v>
      </c>
      <c r="E29" s="55">
        <v>2409</v>
      </c>
      <c r="F29" s="55">
        <v>506</v>
      </c>
      <c r="G29" s="56">
        <f ca="1">+G38*'3FS'!G$8</f>
        <v>1706.7379385964914</v>
      </c>
      <c r="H29" s="56">
        <f ca="1">+H38*'3FS'!H$8</f>
        <v>2054.7519188596493</v>
      </c>
      <c r="I29" s="56">
        <f ca="1">+I38*'3FS'!I$8</f>
        <v>2334.3840035635967</v>
      </c>
      <c r="J29" s="56">
        <f ca="1">+J38*'3FS'!J$8</f>
        <v>2610.9031404061129</v>
      </c>
      <c r="K29" s="56">
        <f ca="1">+K38*'3FS'!K$8</f>
        <v>2884.7735894533007</v>
      </c>
    </row>
    <row r="30" spans="2:11" ht="15" customHeight="1">
      <c r="B30" s="57" t="s">
        <v>223</v>
      </c>
      <c r="C30" s="58"/>
      <c r="D30" s="59">
        <f t="shared" ref="D30:K30" si="3">SUM(D24:D29)</f>
        <v>10142</v>
      </c>
      <c r="E30" s="59">
        <f t="shared" si="3"/>
        <v>4335</v>
      </c>
      <c r="F30" s="59">
        <f t="shared" si="3"/>
        <v>5625</v>
      </c>
      <c r="G30" s="60">
        <f t="shared" ca="1" si="3"/>
        <v>7139.7203970564497</v>
      </c>
      <c r="H30" s="59">
        <f t="shared" ca="1" si="3"/>
        <v>8595.5516978998257</v>
      </c>
      <c r="I30" s="59">
        <f t="shared" ca="1" si="3"/>
        <v>9765.3240769412005</v>
      </c>
      <c r="J30" s="59">
        <f t="shared" ca="1" si="3"/>
        <v>10922.074200580257</v>
      </c>
      <c r="K30" s="59">
        <f t="shared" ca="1" si="3"/>
        <v>12067.744187163651</v>
      </c>
    </row>
    <row r="31" spans="2:11" ht="15" customHeight="1">
      <c r="B31" s="47"/>
      <c r="C31" s="22"/>
      <c r="D31" s="49"/>
      <c r="E31" s="63"/>
      <c r="F31" s="63"/>
      <c r="G31" s="54"/>
      <c r="H31" s="54"/>
      <c r="I31" s="54"/>
      <c r="J31" s="54"/>
      <c r="K31" s="54"/>
    </row>
    <row r="32" spans="2:11" ht="15" customHeight="1">
      <c r="B32" s="47" t="s">
        <v>226</v>
      </c>
      <c r="C32" s="22"/>
      <c r="D32" s="49"/>
      <c r="E32" s="49"/>
      <c r="F32" s="49"/>
      <c r="G32" s="54"/>
      <c r="H32" s="54"/>
      <c r="I32" s="54"/>
      <c r="J32" s="54"/>
      <c r="K32" s="54"/>
    </row>
    <row r="33" spans="2:11" ht="15" customHeight="1">
      <c r="B33" s="39" t="s">
        <v>217</v>
      </c>
      <c r="C33" s="22"/>
      <c r="D33" s="64">
        <f>+D24/'3FS'!D$8</f>
        <v>1.8394966731543928E-2</v>
      </c>
      <c r="E33" s="64">
        <f>+E24/'3FS'!E$8</f>
        <v>1.3450414663042721E-2</v>
      </c>
      <c r="F33" s="64">
        <f>+F24/'3FS'!F$8</f>
        <v>3.4691379113996126E-2</v>
      </c>
      <c r="G33" s="65">
        <v>0.03</v>
      </c>
      <c r="H33" s="65">
        <f t="shared" ref="H33:K38" si="4">+G33</f>
        <v>0.03</v>
      </c>
      <c r="I33" s="65">
        <f t="shared" si="4"/>
        <v>0.03</v>
      </c>
      <c r="J33" s="65">
        <f t="shared" si="4"/>
        <v>0.03</v>
      </c>
      <c r="K33" s="65">
        <f t="shared" si="4"/>
        <v>0.03</v>
      </c>
    </row>
    <row r="34" spans="2:11" ht="15" customHeight="1">
      <c r="B34" s="39" t="s">
        <v>218</v>
      </c>
      <c r="C34" s="22"/>
      <c r="D34" s="64">
        <f>+D25/'3FS'!D$8</f>
        <v>1.3578961662064908E-4</v>
      </c>
      <c r="E34" s="64">
        <f>+E25/'3FS'!E$8</f>
        <v>1.7809990630396233E-4</v>
      </c>
      <c r="F34" s="64">
        <f>+F25/'3FS'!F$8</f>
        <v>2.3488213187564059E-4</v>
      </c>
      <c r="G34" s="64">
        <f>AVERAGE(D34:F34)</f>
        <v>1.8292388493341733E-4</v>
      </c>
      <c r="H34" s="64">
        <f t="shared" si="4"/>
        <v>1.8292388493341733E-4</v>
      </c>
      <c r="I34" s="64">
        <f t="shared" si="4"/>
        <v>1.8292388493341733E-4</v>
      </c>
      <c r="J34" s="64">
        <f t="shared" si="4"/>
        <v>1.8292388493341733E-4</v>
      </c>
      <c r="K34" s="64">
        <f t="shared" si="4"/>
        <v>1.8292388493341733E-4</v>
      </c>
    </row>
    <row r="35" spans="2:11" ht="15" customHeight="1">
      <c r="B35" s="39" t="s">
        <v>219</v>
      </c>
      <c r="C35" s="22"/>
      <c r="D35" s="64">
        <f>+D26/'3FS'!D$8</f>
        <v>2.1545285837142989E-3</v>
      </c>
      <c r="E35" s="64">
        <f>+E26/'3FS'!E$8</f>
        <v>1.22346892156635E-3</v>
      </c>
      <c r="F35" s="64">
        <f>+F26/'3FS'!F$8</f>
        <v>7.1176403598678965E-4</v>
      </c>
      <c r="G35" s="64">
        <f>AVERAGE(D35:F35)</f>
        <v>1.363253847089146E-3</v>
      </c>
      <c r="H35" s="64">
        <f t="shared" si="4"/>
        <v>1.363253847089146E-3</v>
      </c>
      <c r="I35" s="64">
        <f t="shared" si="4"/>
        <v>1.363253847089146E-3</v>
      </c>
      <c r="J35" s="64">
        <f t="shared" si="4"/>
        <v>1.363253847089146E-3</v>
      </c>
      <c r="K35" s="64">
        <f t="shared" si="4"/>
        <v>1.363253847089146E-3</v>
      </c>
    </row>
    <row r="36" spans="2:11" ht="15" customHeight="1">
      <c r="B36" s="39" t="s">
        <v>220</v>
      </c>
      <c r="C36" s="22"/>
      <c r="D36" s="64">
        <f>+D27/'3FS'!D$8</f>
        <v>0</v>
      </c>
      <c r="E36" s="64">
        <f>+E27/'3FS'!E$8</f>
        <v>6.1947793497030379E-5</v>
      </c>
      <c r="F36" s="64">
        <f>+F27/'3FS'!F$8</f>
        <v>3.3452909691379114E-4</v>
      </c>
      <c r="G36" s="64">
        <f>AVERAGE(D36:F36)</f>
        <v>1.3215896347027384E-4</v>
      </c>
      <c r="H36" s="64">
        <f t="shared" si="4"/>
        <v>1.3215896347027384E-4</v>
      </c>
      <c r="I36" s="64">
        <f t="shared" si="4"/>
        <v>1.3215896347027384E-4</v>
      </c>
      <c r="J36" s="64">
        <f t="shared" si="4"/>
        <v>1.3215896347027384E-4</v>
      </c>
      <c r="K36" s="64">
        <f t="shared" si="4"/>
        <v>1.3215896347027384E-4</v>
      </c>
    </row>
    <row r="37" spans="2:11" ht="15" customHeight="1">
      <c r="B37" s="39" t="s">
        <v>221</v>
      </c>
      <c r="C37" s="22"/>
      <c r="D37" s="64">
        <f>+D28/'3FS'!D$8</f>
        <v>0</v>
      </c>
      <c r="E37" s="64">
        <f>+E28/'3FS'!E$8</f>
        <v>0</v>
      </c>
      <c r="F37" s="64">
        <f>+F28/'3FS'!F$8</f>
        <v>4.6264662339141329E-4</v>
      </c>
      <c r="G37" s="64">
        <f>AVERAGE(D37:F37)</f>
        <v>1.5421554113047111E-4</v>
      </c>
      <c r="H37" s="64">
        <f t="shared" si="4"/>
        <v>1.5421554113047111E-4</v>
      </c>
      <c r="I37" s="64">
        <f t="shared" si="4"/>
        <v>1.5421554113047111E-4</v>
      </c>
      <c r="J37" s="64">
        <f t="shared" si="4"/>
        <v>1.5421554113047111E-4</v>
      </c>
      <c r="K37" s="64">
        <f t="shared" si="4"/>
        <v>1.5421554113047111E-4</v>
      </c>
    </row>
    <row r="38" spans="2:11" ht="15" customHeight="1">
      <c r="B38" s="39" t="s">
        <v>222</v>
      </c>
      <c r="C38" s="22"/>
      <c r="D38" s="64">
        <f>+D29/'3FS'!D$8</f>
        <v>7.1126601185895991E-2</v>
      </c>
      <c r="E38" s="64">
        <f>+E29/'3FS'!E$8</f>
        <v>1.8654029316793271E-2</v>
      </c>
      <c r="F38" s="64">
        <f>+F29/'3FS'!F$8</f>
        <v>3.6015260220931557E-3</v>
      </c>
      <c r="G38" s="65">
        <v>0.01</v>
      </c>
      <c r="H38" s="65">
        <f t="shared" si="4"/>
        <v>0.01</v>
      </c>
      <c r="I38" s="65">
        <f t="shared" si="4"/>
        <v>0.01</v>
      </c>
      <c r="J38" s="65">
        <f t="shared" si="4"/>
        <v>0.01</v>
      </c>
      <c r="K38" s="65">
        <f t="shared" si="4"/>
        <v>0.01</v>
      </c>
    </row>
    <row r="39" spans="2:11" ht="15" customHeight="1">
      <c r="B39" s="57" t="s">
        <v>223</v>
      </c>
      <c r="C39" s="58"/>
      <c r="D39" s="66">
        <f t="shared" ref="D39:K39" si="5">SUM(D33:D38)</f>
        <v>9.1811886117774869E-2</v>
      </c>
      <c r="E39" s="66">
        <f t="shared" si="5"/>
        <v>3.3567960601203331E-2</v>
      </c>
      <c r="F39" s="66">
        <f t="shared" si="5"/>
        <v>4.003672702425691E-2</v>
      </c>
      <c r="G39" s="66">
        <f t="shared" si="5"/>
        <v>4.1832552236623313E-2</v>
      </c>
      <c r="H39" s="66">
        <f t="shared" si="5"/>
        <v>4.1832552236623313E-2</v>
      </c>
      <c r="I39" s="66">
        <f t="shared" si="5"/>
        <v>4.1832552236623313E-2</v>
      </c>
      <c r="J39" s="66">
        <f t="shared" si="5"/>
        <v>4.1832552236623313E-2</v>
      </c>
      <c r="K39" s="66">
        <f t="shared" si="5"/>
        <v>4.1832552236623313E-2</v>
      </c>
    </row>
    <row r="40" spans="2:11" ht="15" customHeight="1">
      <c r="B40" s="47"/>
      <c r="C40" s="22"/>
      <c r="D40" s="49"/>
      <c r="E40" s="49"/>
      <c r="F40" s="49"/>
      <c r="G40" s="49"/>
      <c r="H40" s="49"/>
      <c r="I40" s="49"/>
      <c r="J40" s="49"/>
      <c r="K40" s="49"/>
    </row>
    <row r="41" spans="2:11" ht="15" customHeight="1">
      <c r="B41" s="47" t="s">
        <v>229</v>
      </c>
      <c r="C41" s="22"/>
      <c r="D41" s="49"/>
      <c r="E41" s="49"/>
      <c r="F41" s="49"/>
      <c r="G41" s="54"/>
      <c r="H41" s="54"/>
      <c r="I41" s="54"/>
      <c r="J41" s="54"/>
      <c r="K41" s="54"/>
    </row>
    <row r="42" spans="2:11" ht="15" customHeight="1">
      <c r="B42" s="39" t="s">
        <v>217</v>
      </c>
      <c r="C42" s="22"/>
      <c r="D42" s="67">
        <v>6</v>
      </c>
      <c r="E42" s="49"/>
      <c r="F42" s="49"/>
      <c r="G42" s="54"/>
      <c r="H42" s="54"/>
      <c r="I42" s="54"/>
      <c r="J42" s="54"/>
      <c r="K42" s="54"/>
    </row>
    <row r="43" spans="2:11" ht="15" customHeight="1">
      <c r="B43" s="39" t="s">
        <v>218</v>
      </c>
      <c r="C43" s="22"/>
      <c r="D43" s="67">
        <v>10</v>
      </c>
      <c r="E43" s="49"/>
      <c r="F43" s="49"/>
      <c r="G43" s="54"/>
      <c r="H43" s="54"/>
      <c r="I43" s="54"/>
      <c r="J43" s="54"/>
      <c r="K43" s="54"/>
    </row>
    <row r="44" spans="2:11" ht="15" customHeight="1">
      <c r="B44" s="39" t="s">
        <v>219</v>
      </c>
      <c r="C44" s="22"/>
      <c r="D44" s="67">
        <v>10</v>
      </c>
      <c r="E44" s="49"/>
      <c r="F44" s="49"/>
      <c r="G44" s="54"/>
      <c r="H44" s="54"/>
      <c r="I44" s="54"/>
      <c r="J44" s="54"/>
      <c r="K44" s="54"/>
    </row>
    <row r="45" spans="2:11" ht="15" customHeight="1">
      <c r="B45" s="39" t="s">
        <v>220</v>
      </c>
      <c r="C45" s="22"/>
      <c r="D45" s="67">
        <v>10</v>
      </c>
      <c r="E45" s="49"/>
      <c r="F45" s="49"/>
      <c r="G45" s="54"/>
      <c r="H45" s="54"/>
      <c r="I45" s="54"/>
      <c r="J45" s="54"/>
      <c r="K45" s="54"/>
    </row>
    <row r="46" spans="2:11" ht="15" customHeight="1">
      <c r="B46" s="39" t="s">
        <v>221</v>
      </c>
      <c r="C46" s="22"/>
      <c r="D46" s="67">
        <v>10</v>
      </c>
      <c r="E46" s="49"/>
      <c r="F46" s="49"/>
      <c r="G46" s="54"/>
      <c r="H46" s="54"/>
      <c r="I46" s="54"/>
      <c r="J46" s="54"/>
      <c r="K46" s="54"/>
    </row>
    <row r="47" spans="2:11" ht="15" customHeight="1">
      <c r="B47" s="47"/>
      <c r="C47" s="22"/>
      <c r="D47" s="49"/>
      <c r="E47" s="49"/>
      <c r="F47" s="49"/>
      <c r="G47" s="54"/>
      <c r="H47" s="54"/>
      <c r="I47" s="54"/>
      <c r="J47" s="54"/>
      <c r="K47" s="54"/>
    </row>
    <row r="48" spans="2:11" ht="15" customHeight="1">
      <c r="B48" s="47" t="s">
        <v>228</v>
      </c>
      <c r="C48" s="22"/>
      <c r="D48" s="49"/>
      <c r="E48" s="49"/>
      <c r="F48" s="49"/>
      <c r="G48" s="54"/>
      <c r="H48" s="54"/>
      <c r="I48" s="54"/>
      <c r="J48" s="54"/>
      <c r="K48" s="54"/>
    </row>
    <row r="49" spans="2:11" ht="15" customHeight="1">
      <c r="B49" s="39" t="s">
        <v>230</v>
      </c>
      <c r="C49" s="22"/>
      <c r="D49" s="62"/>
      <c r="E49" s="62"/>
      <c r="F49" s="62"/>
      <c r="G49" s="56">
        <f>SUM(F15/D42,F16/D43,F17/D44,F18/D45,F19/D46)</f>
        <v>4672.5666666666666</v>
      </c>
      <c r="H49" s="56">
        <f t="shared" ref="H49:K50" si="6">+G49</f>
        <v>4672.5666666666666</v>
      </c>
      <c r="I49" s="56">
        <f t="shared" si="6"/>
        <v>4672.5666666666666</v>
      </c>
      <c r="J49" s="56">
        <f t="shared" si="6"/>
        <v>4672.5666666666666</v>
      </c>
      <c r="K49" s="56">
        <f t="shared" si="6"/>
        <v>4672.5666666666666</v>
      </c>
    </row>
    <row r="50" spans="2:11" ht="15" customHeight="1">
      <c r="B50" s="39" t="s">
        <v>231</v>
      </c>
      <c r="C50" s="22"/>
      <c r="D50" s="49"/>
      <c r="E50" s="49"/>
      <c r="F50" s="49"/>
      <c r="G50" s="56">
        <f ca="1">SUM(G$24/$D$42,G$25/$D$43,G$26/$D$44,G$27/$D$45,G$28/$D$46)</f>
        <v>884.6458335652942</v>
      </c>
      <c r="H50" s="56">
        <f t="shared" ca="1" si="6"/>
        <v>884.6458335652942</v>
      </c>
      <c r="I50" s="56">
        <f t="shared" ca="1" si="6"/>
        <v>884.6458335652942</v>
      </c>
      <c r="J50" s="56">
        <f t="shared" ca="1" si="6"/>
        <v>884.6458335652942</v>
      </c>
      <c r="K50" s="56">
        <f t="shared" ca="1" si="6"/>
        <v>884.6458335652942</v>
      </c>
    </row>
    <row r="51" spans="2:11" ht="15" customHeight="1">
      <c r="B51" s="39" t="s">
        <v>232</v>
      </c>
      <c r="C51" s="22"/>
      <c r="D51" s="49"/>
      <c r="E51" s="49"/>
      <c r="F51" s="49"/>
      <c r="G51" s="56"/>
      <c r="H51" s="56">
        <f ca="1">SUM(H$24/$D$42,H$25/$D$43,H$26/$D$44,H$27/$D$45,H$28/$D$46)</f>
        <v>1065.0303616759475</v>
      </c>
      <c r="I51" s="56">
        <f ca="1">+H51</f>
        <v>1065.0303616759475</v>
      </c>
      <c r="J51" s="56">
        <f ca="1">+I51</f>
        <v>1065.0303616759475</v>
      </c>
      <c r="K51" s="56">
        <f ca="1">+J51</f>
        <v>1065.0303616759475</v>
      </c>
    </row>
    <row r="52" spans="2:11" ht="15" customHeight="1">
      <c r="B52" s="39" t="s">
        <v>233</v>
      </c>
      <c r="C52" s="22"/>
      <c r="D52" s="49"/>
      <c r="E52" s="49"/>
      <c r="F52" s="49"/>
      <c r="G52" s="56"/>
      <c r="H52" s="56"/>
      <c r="I52" s="56">
        <f ca="1">SUM(I$24/$D$42,I$25/$D$43,I$26/$D$44,I$27/$D$45,I$28/$D$46)</f>
        <v>1209.9708080504793</v>
      </c>
      <c r="J52" s="56">
        <f ca="1">+I52</f>
        <v>1209.9708080504793</v>
      </c>
      <c r="K52" s="56">
        <f ca="1">+J52</f>
        <v>1209.9708080504793</v>
      </c>
    </row>
    <row r="53" spans="2:11" ht="15" customHeight="1">
      <c r="B53" s="39" t="s">
        <v>234</v>
      </c>
      <c r="C53" s="22"/>
      <c r="D53" s="49"/>
      <c r="E53" s="49"/>
      <c r="F53" s="49"/>
      <c r="G53" s="56"/>
      <c r="H53" s="56"/>
      <c r="I53" s="56"/>
      <c r="J53" s="56">
        <f ca="1">SUM(J$24/$D$42,J$25/$D$43,J$26/$D$44,J$27/$D$45,J$28/$D$46)</f>
        <v>1353.2977340986367</v>
      </c>
      <c r="K53" s="56">
        <f ca="1">+J53</f>
        <v>1353.2977340986367</v>
      </c>
    </row>
    <row r="54" spans="2:11" ht="15" customHeight="1">
      <c r="B54" s="39" t="s">
        <v>235</v>
      </c>
      <c r="C54" s="22"/>
      <c r="D54" s="49"/>
      <c r="E54" s="49"/>
      <c r="F54" s="49"/>
      <c r="G54" s="56"/>
      <c r="H54" s="56"/>
      <c r="I54" s="56"/>
      <c r="J54" s="56"/>
      <c r="K54" s="56">
        <f ca="1">SUM(K$24/$D$42,K$25/$D$43,K$26/$D$44,K$27/$D$45,K$28/$D$46)</f>
        <v>1495.2517776616955</v>
      </c>
    </row>
    <row r="55" spans="2:11" s="61" customFormat="1" ht="15" customHeight="1">
      <c r="B55" s="57" t="s">
        <v>227</v>
      </c>
      <c r="C55" s="58"/>
      <c r="D55" s="68">
        <v>3283</v>
      </c>
      <c r="E55" s="68">
        <v>4781</v>
      </c>
      <c r="F55" s="68">
        <v>5474</v>
      </c>
      <c r="G55" s="60">
        <f ca="1">SUM(G49:G54)</f>
        <v>5557.2125002319608</v>
      </c>
      <c r="H55" s="60">
        <f ca="1">SUM(H49:H54)</f>
        <v>6622.2428619079083</v>
      </c>
      <c r="I55" s="60">
        <f ca="1">SUM(I49:I54)</f>
        <v>7832.213669958388</v>
      </c>
      <c r="J55" s="60">
        <f ca="1">SUM(J49:J54)</f>
        <v>9185.5114040570243</v>
      </c>
      <c r="K55" s="60">
        <f ca="1">SUM(K49:K54)</f>
        <v>10680.763181718719</v>
      </c>
    </row>
    <row r="56" spans="2:11" ht="15" customHeight="1">
      <c r="B56" s="47"/>
      <c r="C56" s="22"/>
      <c r="D56" s="49"/>
      <c r="E56" s="49"/>
      <c r="F56" s="49"/>
      <c r="G56" s="54"/>
      <c r="H56" s="54"/>
      <c r="I56" s="54"/>
      <c r="J56" s="54"/>
      <c r="K56" s="54"/>
    </row>
    <row r="57" spans="2:11" ht="15" customHeight="1">
      <c r="B57" s="47" t="s">
        <v>236</v>
      </c>
      <c r="C57" s="22"/>
      <c r="D57" s="69">
        <f>+D55/'3FS'!D8</f>
        <v>2.9719820757706062E-2</v>
      </c>
      <c r="E57" s="69">
        <f>+E55/'3FS'!E8</f>
        <v>3.7021550088662779E-2</v>
      </c>
      <c r="F57" s="69">
        <f>+F55/'3FS'!F8</f>
        <v>3.8961963329916867E-2</v>
      </c>
      <c r="G57" s="69">
        <f ca="1">+G55/'3FS'!G8</f>
        <v>3.2560432240709702E-2</v>
      </c>
      <c r="H57" s="69">
        <f ca="1">+H55/'3FS'!H8</f>
        <v>3.2228916791001878E-2</v>
      </c>
      <c r="I57" s="69">
        <f ca="1">+I55/'3FS'!I8</f>
        <v>3.3551522191730146E-2</v>
      </c>
      <c r="J57" s="69">
        <f ca="1">+J55/'3FS'!J8</f>
        <v>3.5181356450581555E-2</v>
      </c>
      <c r="K57" s="69">
        <f ca="1">+K55/'3FS'!K8</f>
        <v>3.702461510590456E-2</v>
      </c>
    </row>
    <row r="58" spans="2:11" ht="15" customHeight="1">
      <c r="B58" s="47"/>
      <c r="C58" s="22"/>
      <c r="D58" s="49"/>
      <c r="E58" s="49"/>
      <c r="F58" s="49"/>
      <c r="G58" s="54"/>
      <c r="H58" s="54"/>
      <c r="I58" s="54"/>
      <c r="J58" s="54"/>
      <c r="K58" s="54"/>
    </row>
    <row r="59" spans="2:11" ht="15" customHeight="1">
      <c r="B59" s="47" t="s">
        <v>237</v>
      </c>
      <c r="C59" s="22"/>
      <c r="D59" s="49"/>
      <c r="E59" s="49"/>
      <c r="F59" s="49"/>
      <c r="G59" s="54"/>
      <c r="H59" s="54"/>
      <c r="I59" s="54"/>
      <c r="J59" s="54"/>
      <c r="K59" s="54"/>
    </row>
    <row r="60" spans="2:11" ht="15" customHeight="1">
      <c r="B60" s="39" t="s">
        <v>217</v>
      </c>
      <c r="C60" s="22"/>
      <c r="D60" s="55">
        <v>11006</v>
      </c>
      <c r="E60" s="55">
        <v>12006</v>
      </c>
      <c r="F60" s="55">
        <v>13383</v>
      </c>
      <c r="G60" s="54"/>
      <c r="H60" s="54"/>
      <c r="I60" s="54"/>
      <c r="J60" s="54"/>
      <c r="K60" s="54"/>
    </row>
    <row r="61" spans="2:11" ht="15" customHeight="1">
      <c r="B61" s="39" t="s">
        <v>218</v>
      </c>
      <c r="C61" s="22"/>
      <c r="D61" s="55">
        <v>263</v>
      </c>
      <c r="E61" s="55">
        <v>146</v>
      </c>
      <c r="F61" s="55">
        <v>59</v>
      </c>
      <c r="G61" s="54"/>
      <c r="H61" s="54"/>
      <c r="I61" s="54"/>
      <c r="J61" s="54"/>
      <c r="K61" s="54"/>
    </row>
    <row r="62" spans="2:11" ht="15" customHeight="1">
      <c r="B62" s="39" t="s">
        <v>219</v>
      </c>
      <c r="C62" s="22"/>
      <c r="D62" s="55">
        <v>2901</v>
      </c>
      <c r="E62" s="55">
        <v>2238</v>
      </c>
      <c r="F62" s="55">
        <v>1450</v>
      </c>
      <c r="G62" s="54"/>
      <c r="H62" s="54"/>
      <c r="I62" s="54"/>
      <c r="J62" s="54"/>
      <c r="K62" s="54"/>
    </row>
    <row r="63" spans="2:11" ht="15" customHeight="1">
      <c r="B63" s="39" t="s">
        <v>220</v>
      </c>
      <c r="C63" s="22"/>
      <c r="D63" s="55">
        <v>31</v>
      </c>
      <c r="E63" s="55">
        <v>27</v>
      </c>
      <c r="F63" s="55">
        <v>27</v>
      </c>
      <c r="G63" s="54"/>
      <c r="H63" s="54"/>
      <c r="I63" s="54"/>
      <c r="J63" s="54"/>
      <c r="K63" s="54"/>
    </row>
    <row r="64" spans="2:11" ht="15" customHeight="1">
      <c r="B64" s="39" t="s">
        <v>221</v>
      </c>
      <c r="C64" s="22"/>
      <c r="D64" s="55">
        <v>6</v>
      </c>
      <c r="E64" s="55" t="s">
        <v>91</v>
      </c>
      <c r="F64" s="55">
        <v>30</v>
      </c>
      <c r="G64" s="54"/>
      <c r="H64" s="54"/>
      <c r="I64" s="54"/>
      <c r="J64" s="54"/>
      <c r="K64" s="54"/>
    </row>
    <row r="65" spans="1:13" ht="15" customHeight="1">
      <c r="B65" s="39" t="s">
        <v>222</v>
      </c>
      <c r="C65" s="22"/>
      <c r="D65" s="55">
        <v>3311</v>
      </c>
      <c r="E65" s="55">
        <v>2453</v>
      </c>
      <c r="F65" s="55">
        <v>1962</v>
      </c>
      <c r="G65" s="54"/>
      <c r="H65" s="54"/>
      <c r="I65" s="54"/>
      <c r="J65" s="54"/>
      <c r="K65" s="54"/>
    </row>
    <row r="66" spans="1:13" ht="15" customHeight="1">
      <c r="B66" s="57" t="s">
        <v>223</v>
      </c>
      <c r="C66" s="58"/>
      <c r="D66" s="59">
        <f>SUM(D60:D65)</f>
        <v>17518</v>
      </c>
      <c r="E66" s="59">
        <f>SUM(E60:E65)</f>
        <v>16870</v>
      </c>
      <c r="F66" s="59">
        <f>SUM(F60:F65)</f>
        <v>16911</v>
      </c>
      <c r="G66" s="60">
        <f ca="1">+G21+G30-G55</f>
        <v>18493.507896824492</v>
      </c>
      <c r="H66" s="60">
        <f ca="1">+H21+H30-H55</f>
        <v>20466.816732816413</v>
      </c>
      <c r="I66" s="60">
        <f ca="1">+I21+I30-I55</f>
        <v>22399.927139799227</v>
      </c>
      <c r="J66" s="60">
        <f ca="1">+J21+J30-J55</f>
        <v>24136.489936322461</v>
      </c>
      <c r="K66" s="60">
        <f ca="1">+K21+K30-K55</f>
        <v>25523.470941767388</v>
      </c>
    </row>
    <row r="67" spans="1:13" ht="15" customHeight="1">
      <c r="B67" s="47"/>
      <c r="C67" s="22"/>
      <c r="D67" s="49"/>
      <c r="E67" s="49"/>
      <c r="F67" s="49"/>
      <c r="G67" s="54"/>
      <c r="H67" s="54"/>
      <c r="I67" s="54"/>
      <c r="J67" s="54"/>
      <c r="K67" s="54"/>
    </row>
    <row r="68" spans="1:13" ht="15" customHeight="1">
      <c r="A68" s="7" t="s">
        <v>159</v>
      </c>
      <c r="B68" s="36" t="s">
        <v>238</v>
      </c>
      <c r="C68" s="37"/>
      <c r="D68" s="38"/>
      <c r="E68" s="38"/>
      <c r="F68" s="38"/>
      <c r="G68" s="38"/>
      <c r="H68" s="38"/>
      <c r="I68" s="38"/>
      <c r="J68" s="38"/>
      <c r="K68" s="38"/>
    </row>
    <row r="69" spans="1:13" ht="15" customHeight="1">
      <c r="B69" s="47" t="s">
        <v>239</v>
      </c>
      <c r="C69" s="22"/>
      <c r="D69" s="49"/>
      <c r="E69" s="49"/>
      <c r="F69" s="49"/>
      <c r="G69" s="54"/>
      <c r="H69" s="54"/>
      <c r="I69" s="54"/>
      <c r="J69" s="54"/>
      <c r="K69" s="54"/>
    </row>
    <row r="70" spans="1:13" ht="15" customHeight="1">
      <c r="B70" s="39" t="s">
        <v>246</v>
      </c>
      <c r="C70" s="22" t="s">
        <v>69</v>
      </c>
      <c r="D70" s="55"/>
      <c r="E70" s="55">
        <v>4556</v>
      </c>
      <c r="F70" s="55">
        <f t="shared" ref="F70:K70" si="7">+E75</f>
        <v>2784</v>
      </c>
      <c r="G70" s="56">
        <v>0</v>
      </c>
      <c r="H70" s="56">
        <f t="shared" si="7"/>
        <v>2910.8327255246923</v>
      </c>
      <c r="I70" s="56">
        <f t="shared" si="7"/>
        <v>1455.4163627623459</v>
      </c>
      <c r="J70" s="56">
        <f t="shared" si="7"/>
        <v>-4.5474735088646412E-13</v>
      </c>
      <c r="K70" s="56">
        <f t="shared" si="7"/>
        <v>2910.8327255246923</v>
      </c>
    </row>
    <row r="71" spans="1:13" ht="15" customHeight="1">
      <c r="B71" s="39" t="s">
        <v>244</v>
      </c>
      <c r="C71" s="22" t="s">
        <v>69</v>
      </c>
      <c r="D71" s="55"/>
      <c r="E71" s="55">
        <v>0</v>
      </c>
      <c r="F71" s="55">
        <v>243</v>
      </c>
      <c r="G71" s="67">
        <v>0</v>
      </c>
      <c r="H71" s="67">
        <v>0</v>
      </c>
      <c r="I71" s="67">
        <f>+H71*0.95</f>
        <v>0</v>
      </c>
      <c r="J71" s="67">
        <f>+I71*0.95</f>
        <v>0</v>
      </c>
      <c r="K71" s="67">
        <f>+J71*0.95</f>
        <v>0</v>
      </c>
    </row>
    <row r="72" spans="1:13" ht="15" customHeight="1">
      <c r="B72" s="39" t="s">
        <v>245</v>
      </c>
      <c r="C72" s="22" t="s">
        <v>69</v>
      </c>
      <c r="D72" s="55"/>
      <c r="E72" s="55">
        <v>0</v>
      </c>
      <c r="F72" s="55">
        <v>801</v>
      </c>
      <c r="G72" s="67">
        <f>+D79</f>
        <v>4366.2490882870388</v>
      </c>
      <c r="H72" s="67">
        <v>0</v>
      </c>
      <c r="I72" s="67"/>
      <c r="J72" s="67">
        <f>+D79</f>
        <v>4366.2490882870388</v>
      </c>
      <c r="K72" s="67">
        <v>0</v>
      </c>
    </row>
    <row r="73" spans="1:13" ht="15" customHeight="1">
      <c r="B73" s="39" t="s">
        <v>227</v>
      </c>
      <c r="C73" s="22" t="s">
        <v>69</v>
      </c>
      <c r="D73" s="55"/>
      <c r="E73" s="55">
        <f>-'3FS'!E95</f>
        <v>-1519</v>
      </c>
      <c r="F73" s="55">
        <f>-'3FS'!F95</f>
        <v>-1739</v>
      </c>
      <c r="G73" s="67">
        <f>-G72/3</f>
        <v>-1455.4163627623464</v>
      </c>
      <c r="H73" s="67">
        <f>+G73</f>
        <v>-1455.4163627623464</v>
      </c>
      <c r="I73" s="67">
        <f>+H73</f>
        <v>-1455.4163627623464</v>
      </c>
      <c r="J73" s="67">
        <f>+H73</f>
        <v>-1455.4163627623464</v>
      </c>
      <c r="K73" s="67">
        <f t="shared" ref="K73" si="8">+J73</f>
        <v>-1455.4163627623464</v>
      </c>
      <c r="M73" s="7" t="s">
        <v>271</v>
      </c>
    </row>
    <row r="74" spans="1:13" ht="15" customHeight="1">
      <c r="B74" s="39" t="s">
        <v>241</v>
      </c>
      <c r="C74" s="22" t="s">
        <v>69</v>
      </c>
      <c r="D74" s="55"/>
      <c r="E74" s="55">
        <v>-253</v>
      </c>
      <c r="F74" s="55">
        <v>0</v>
      </c>
      <c r="G74" s="70">
        <v>0</v>
      </c>
      <c r="H74" s="70">
        <v>0</v>
      </c>
      <c r="I74" s="70">
        <f>+H74*0.95</f>
        <v>0</v>
      </c>
      <c r="J74" s="70">
        <f>+I74*0.95</f>
        <v>0</v>
      </c>
      <c r="K74" s="70">
        <f>+J74*0.95</f>
        <v>0</v>
      </c>
    </row>
    <row r="75" spans="1:13" s="61" customFormat="1" ht="15" customHeight="1">
      <c r="B75" s="71" t="s">
        <v>247</v>
      </c>
      <c r="C75" s="58" t="s">
        <v>69</v>
      </c>
      <c r="D75" s="68"/>
      <c r="E75" s="60">
        <f t="shared" ref="E75:J75" si="9">SUM(E70:E74)</f>
        <v>2784</v>
      </c>
      <c r="F75" s="60">
        <f t="shared" si="9"/>
        <v>2089</v>
      </c>
      <c r="G75" s="60">
        <f t="shared" si="9"/>
        <v>2910.8327255246923</v>
      </c>
      <c r="H75" s="60">
        <f t="shared" si="9"/>
        <v>1455.4163627623459</v>
      </c>
      <c r="I75" s="60">
        <f t="shared" si="9"/>
        <v>-4.5474735088646412E-13</v>
      </c>
      <c r="J75" s="60">
        <f t="shared" si="9"/>
        <v>2910.8327255246923</v>
      </c>
      <c r="K75" s="60">
        <f>ROUND(SUM(K70:K74),0)</f>
        <v>1455</v>
      </c>
    </row>
    <row r="76" spans="1:13" ht="15" customHeight="1">
      <c r="B76" s="39"/>
      <c r="C76" s="22"/>
      <c r="D76" s="62"/>
      <c r="E76" s="62"/>
      <c r="F76" s="62"/>
      <c r="G76" s="54"/>
      <c r="H76" s="54"/>
      <c r="I76" s="54"/>
      <c r="J76" s="54"/>
      <c r="K76" s="54"/>
    </row>
    <row r="77" spans="1:13" ht="15" customHeight="1">
      <c r="B77" s="39" t="s">
        <v>272</v>
      </c>
      <c r="C77" s="22"/>
      <c r="D77" s="67">
        <v>-1663</v>
      </c>
      <c r="E77" s="62"/>
      <c r="F77" s="62"/>
      <c r="G77" s="54"/>
      <c r="H77" s="54"/>
      <c r="I77" s="54"/>
      <c r="J77" s="54"/>
      <c r="K77" s="54"/>
      <c r="M77" s="7" t="s">
        <v>249</v>
      </c>
    </row>
    <row r="78" spans="1:13" ht="15" customHeight="1">
      <c r="B78" s="39" t="s">
        <v>273</v>
      </c>
      <c r="C78" s="22"/>
      <c r="D78" s="67">
        <v>3</v>
      </c>
      <c r="E78" s="62"/>
      <c r="F78" s="62"/>
      <c r="G78" s="54"/>
      <c r="H78" s="54"/>
      <c r="I78" s="54"/>
      <c r="J78" s="54"/>
      <c r="K78" s="54"/>
    </row>
    <row r="79" spans="1:13" ht="15" customHeight="1">
      <c r="B79" s="39" t="s">
        <v>274</v>
      </c>
      <c r="C79" s="22"/>
      <c r="D79" s="67">
        <f>-D77/(1+G83)^1-D77/(1+G83)^2-D77/(1+G83)^3</f>
        <v>4366.2490882870388</v>
      </c>
      <c r="E79" s="62"/>
      <c r="F79" s="62"/>
      <c r="G79" s="54"/>
      <c r="H79" s="54"/>
      <c r="I79" s="54"/>
      <c r="J79" s="54"/>
      <c r="K79" s="54"/>
    </row>
    <row r="80" spans="1:13" ht="15" customHeight="1">
      <c r="B80" s="39"/>
      <c r="C80" s="22"/>
      <c r="D80" s="62"/>
      <c r="E80" s="62"/>
      <c r="F80" s="62"/>
      <c r="G80" s="54"/>
      <c r="H80" s="54"/>
      <c r="I80" s="54"/>
      <c r="J80" s="54"/>
      <c r="K80" s="54"/>
    </row>
    <row r="81" spans="1:13" ht="15" customHeight="1">
      <c r="B81" s="47" t="s">
        <v>93</v>
      </c>
      <c r="C81" s="22"/>
      <c r="D81" s="62"/>
      <c r="H81" s="54"/>
      <c r="I81" s="54"/>
      <c r="J81" s="54"/>
      <c r="K81" s="54"/>
    </row>
    <row r="82" spans="1:13" ht="15" customHeight="1">
      <c r="B82" s="39" t="s">
        <v>240</v>
      </c>
      <c r="C82" s="22" t="s">
        <v>69</v>
      </c>
      <c r="D82" s="62">
        <v>0</v>
      </c>
      <c r="E82" s="55">
        <f>+'3FS'!E103</f>
        <v>220</v>
      </c>
      <c r="F82" s="55">
        <f>+'3FS'!F103</f>
        <v>162</v>
      </c>
      <c r="G82" s="56">
        <f>+G83*AVERAGE(G87,F87)</f>
        <v>157.00236031861934</v>
      </c>
      <c r="H82" s="56">
        <f t="shared" ref="H82:K82" si="10">+H83*AVERAGE(H87,G87)</f>
        <v>157.00236031861934</v>
      </c>
      <c r="I82" s="56">
        <f t="shared" si="10"/>
        <v>157.00236031861934</v>
      </c>
      <c r="J82" s="56">
        <f t="shared" si="10"/>
        <v>157.00236031861934</v>
      </c>
      <c r="K82" s="56">
        <f t="shared" si="10"/>
        <v>157.00236031861934</v>
      </c>
    </row>
    <row r="83" spans="1:13" ht="15" customHeight="1">
      <c r="B83" s="39"/>
      <c r="C83" s="22"/>
      <c r="D83" s="62"/>
      <c r="E83" s="64">
        <f>+E82/E87</f>
        <v>7.6362374175633463E-2</v>
      </c>
      <c r="F83" s="64">
        <f>+F82/AVERAGE(E87,F87)</f>
        <v>6.313328137178488E-2</v>
      </c>
      <c r="G83" s="72">
        <f>AVERAGE(E83:F83)</f>
        <v>6.9747827773709165E-2</v>
      </c>
      <c r="H83" s="72">
        <f>+G83</f>
        <v>6.9747827773709165E-2</v>
      </c>
      <c r="I83" s="72">
        <f>+H83</f>
        <v>6.9747827773709165E-2</v>
      </c>
      <c r="J83" s="72">
        <f>+I83</f>
        <v>6.9747827773709165E-2</v>
      </c>
      <c r="K83" s="72">
        <f>+J83</f>
        <v>6.9747827773709165E-2</v>
      </c>
    </row>
    <row r="84" spans="1:13" ht="15" customHeight="1">
      <c r="B84" s="39"/>
      <c r="C84" s="22"/>
      <c r="D84" s="62"/>
      <c r="E84" s="55"/>
      <c r="F84" s="55"/>
      <c r="G84" s="63"/>
      <c r="H84" s="63"/>
      <c r="I84" s="63"/>
      <c r="J84" s="63"/>
      <c r="K84" s="63"/>
    </row>
    <row r="85" spans="1:13" ht="15" customHeight="1">
      <c r="B85" s="39" t="s">
        <v>242</v>
      </c>
      <c r="C85" s="22"/>
      <c r="D85" s="62"/>
      <c r="E85" s="73">
        <f>+'3FS'!E67</f>
        <v>1532</v>
      </c>
      <c r="F85" s="73">
        <f>+'3FS'!F67</f>
        <v>1876</v>
      </c>
      <c r="G85" s="56">
        <f>+F85</f>
        <v>1876</v>
      </c>
      <c r="H85" s="56">
        <f t="shared" ref="H85:K85" si="11">+G85</f>
        <v>1876</v>
      </c>
      <c r="I85" s="56">
        <f t="shared" si="11"/>
        <v>1876</v>
      </c>
      <c r="J85" s="56">
        <f t="shared" si="11"/>
        <v>1876</v>
      </c>
      <c r="K85" s="56">
        <f t="shared" si="11"/>
        <v>1876</v>
      </c>
      <c r="M85" s="7" t="s">
        <v>421</v>
      </c>
    </row>
    <row r="86" spans="1:13" ht="15" customHeight="1">
      <c r="B86" s="39" t="s">
        <v>243</v>
      </c>
      <c r="C86" s="22"/>
      <c r="D86" s="62"/>
      <c r="E86" s="73">
        <f>+'3FS'!E57</f>
        <v>1349</v>
      </c>
      <c r="F86" s="73">
        <f>+'3FS'!F57</f>
        <v>375</v>
      </c>
      <c r="G86" s="56">
        <f>+F86</f>
        <v>375</v>
      </c>
      <c r="H86" s="56">
        <f t="shared" ref="H86:K86" si="12">+G86</f>
        <v>375</v>
      </c>
      <c r="I86" s="56">
        <f t="shared" si="12"/>
        <v>375</v>
      </c>
      <c r="J86" s="56">
        <f t="shared" si="12"/>
        <v>375</v>
      </c>
      <c r="K86" s="56">
        <f t="shared" si="12"/>
        <v>375</v>
      </c>
    </row>
    <row r="87" spans="1:13" s="61" customFormat="1" ht="15" customHeight="1">
      <c r="B87" s="57" t="s">
        <v>223</v>
      </c>
      <c r="C87" s="58"/>
      <c r="D87" s="59"/>
      <c r="E87" s="60">
        <f>SUM(E85:E86)</f>
        <v>2881</v>
      </c>
      <c r="F87" s="60">
        <f t="shared" ref="F87:K87" si="13">SUM(F85:F86)</f>
        <v>2251</v>
      </c>
      <c r="G87" s="60">
        <f t="shared" si="13"/>
        <v>2251</v>
      </c>
      <c r="H87" s="60">
        <f t="shared" si="13"/>
        <v>2251</v>
      </c>
      <c r="I87" s="60">
        <f t="shared" si="13"/>
        <v>2251</v>
      </c>
      <c r="J87" s="60">
        <f t="shared" si="13"/>
        <v>2251</v>
      </c>
      <c r="K87" s="60">
        <f t="shared" si="13"/>
        <v>2251</v>
      </c>
    </row>
    <row r="88" spans="1:13" ht="15" customHeight="1">
      <c r="B88" s="39"/>
      <c r="C88" s="22"/>
      <c r="D88" s="62"/>
      <c r="E88" s="62"/>
      <c r="F88" s="62"/>
      <c r="G88" s="54"/>
      <c r="H88" s="54"/>
      <c r="I88" s="54"/>
      <c r="J88" s="54"/>
      <c r="K88" s="54"/>
    </row>
    <row r="89" spans="1:13" ht="15" customHeight="1">
      <c r="A89" s="7" t="s">
        <v>159</v>
      </c>
      <c r="B89" s="74" t="s">
        <v>256</v>
      </c>
      <c r="C89" s="75"/>
      <c r="D89" s="76"/>
      <c r="E89" s="76"/>
      <c r="F89" s="76"/>
      <c r="G89" s="76"/>
      <c r="H89" s="76"/>
      <c r="I89" s="76"/>
      <c r="J89" s="76"/>
      <c r="K89" s="76"/>
    </row>
    <row r="90" spans="1:13" ht="15" customHeight="1">
      <c r="B90" s="39" t="s">
        <v>260</v>
      </c>
      <c r="C90" s="22" t="s">
        <v>69</v>
      </c>
      <c r="D90" s="62"/>
      <c r="E90" s="62"/>
      <c r="F90" s="62"/>
      <c r="G90" s="77">
        <v>132320</v>
      </c>
      <c r="H90" s="78">
        <f ca="1">+G91</f>
        <v>0</v>
      </c>
      <c r="I90" s="78">
        <f ca="1">+H91</f>
        <v>0</v>
      </c>
      <c r="J90" s="78">
        <f ca="1">+I91</f>
        <v>0</v>
      </c>
      <c r="K90" s="78">
        <f ca="1">+J91</f>
        <v>0</v>
      </c>
    </row>
    <row r="91" spans="1:13" ht="15" customHeight="1">
      <c r="B91" s="39" t="s">
        <v>247</v>
      </c>
      <c r="C91" s="22" t="s">
        <v>69</v>
      </c>
      <c r="D91" s="62"/>
      <c r="E91" s="62"/>
      <c r="F91" s="62"/>
      <c r="G91" s="79">
        <f ca="1">+ROUND(G90+G97+G101,0)</f>
        <v>0</v>
      </c>
      <c r="H91" s="79">
        <f ca="1">+ROUND(H90+H97+H101,0)</f>
        <v>0</v>
      </c>
      <c r="I91" s="79">
        <f ca="1">+ROUND(I90+I97+I101,0)</f>
        <v>0</v>
      </c>
      <c r="J91" s="79">
        <f ca="1">+ROUND(J90+J97+J101,0)</f>
        <v>0</v>
      </c>
      <c r="K91" s="79">
        <f ca="1">+ROUND(K90+K97+K101,0)</f>
        <v>0</v>
      </c>
    </row>
    <row r="92" spans="1:13" ht="15" customHeight="1">
      <c r="B92" s="39"/>
      <c r="C92" s="22"/>
      <c r="D92" s="62"/>
      <c r="E92" s="62"/>
      <c r="F92" s="62"/>
      <c r="G92" s="54"/>
      <c r="H92" s="54"/>
      <c r="I92" s="54"/>
      <c r="J92" s="54"/>
      <c r="K92" s="54"/>
    </row>
    <row r="93" spans="1:13" ht="15" customHeight="1">
      <c r="B93" s="39" t="s">
        <v>257</v>
      </c>
      <c r="C93" s="22" t="s">
        <v>5</v>
      </c>
      <c r="D93" s="80">
        <v>3.3500000000000002E-2</v>
      </c>
      <c r="E93" s="62"/>
      <c r="F93" s="62"/>
      <c r="G93" s="54"/>
      <c r="H93" s="54"/>
      <c r="I93" s="54"/>
      <c r="J93" s="54"/>
      <c r="K93" s="54"/>
    </row>
    <row r="94" spans="1:13" ht="15" customHeight="1">
      <c r="B94" s="39"/>
      <c r="C94" s="22"/>
      <c r="D94" s="62"/>
      <c r="E94" s="62"/>
      <c r="F94" s="62"/>
      <c r="G94" s="54"/>
      <c r="H94" s="54"/>
      <c r="I94" s="54"/>
      <c r="J94" s="54"/>
      <c r="K94" s="54"/>
    </row>
    <row r="95" spans="1:13" ht="15" customHeight="1">
      <c r="B95" s="39" t="s">
        <v>261</v>
      </c>
      <c r="C95" s="22" t="s">
        <v>69</v>
      </c>
      <c r="D95" s="62"/>
      <c r="E95" s="62"/>
      <c r="F95" s="62"/>
      <c r="G95" s="56">
        <f ca="1">+'3FS'!G122+'3FS'!G125</f>
        <v>60565.772177055427</v>
      </c>
      <c r="H95" s="56">
        <f ca="1">+'3FS'!H122+'3FS'!H125</f>
        <v>72960.608544459319</v>
      </c>
      <c r="I95" s="56">
        <f ca="1">+'3FS'!I122+'3FS'!I125</f>
        <v>82724.635355961655</v>
      </c>
      <c r="J95" s="56">
        <f ca="1">+'3FS'!J122+'3FS'!J125</f>
        <v>92465.67233725109</v>
      </c>
      <c r="K95" s="56">
        <f ca="1">+'3FS'!K122+'3FS'!K125</f>
        <v>101122.20989037002</v>
      </c>
    </row>
    <row r="96" spans="1:13" ht="15" customHeight="1">
      <c r="B96" s="39"/>
      <c r="C96" s="22"/>
      <c r="D96" s="62"/>
      <c r="E96" s="62"/>
      <c r="F96" s="62"/>
      <c r="G96" s="54"/>
      <c r="H96" s="54"/>
      <c r="I96" s="54"/>
      <c r="J96" s="54"/>
      <c r="K96" s="54"/>
    </row>
    <row r="97" spans="1:13" ht="15" customHeight="1">
      <c r="B97" s="39" t="s">
        <v>263</v>
      </c>
      <c r="C97" s="22" t="s">
        <v>69</v>
      </c>
      <c r="D97" s="62"/>
      <c r="E97" s="62"/>
      <c r="F97" s="62"/>
      <c r="G97" s="56">
        <f ca="1">IF(G95&lt;0,-G95,0)</f>
        <v>0</v>
      </c>
      <c r="H97" s="56">
        <f ca="1">IF(H95&lt;0,-H95,0)</f>
        <v>0</v>
      </c>
      <c r="I97" s="56">
        <f ca="1">IF(I95&lt;0,-I95,0)</f>
        <v>0</v>
      </c>
      <c r="J97" s="81">
        <f ca="1">IF(J95&lt;0,-J95,0)</f>
        <v>0</v>
      </c>
      <c r="K97" s="81">
        <f ca="1">IF(K95&lt;0,-K95,0)</f>
        <v>0</v>
      </c>
    </row>
    <row r="98" spans="1:13" ht="15" customHeight="1">
      <c r="B98" s="39"/>
      <c r="C98" s="22"/>
      <c r="D98" s="62"/>
      <c r="E98" s="62"/>
      <c r="F98" s="62"/>
      <c r="G98" s="56"/>
      <c r="H98" s="56"/>
      <c r="I98" s="56"/>
      <c r="J98" s="81"/>
      <c r="K98" s="81"/>
    </row>
    <row r="99" spans="1:13" ht="15" customHeight="1">
      <c r="B99" s="39" t="s">
        <v>422</v>
      </c>
      <c r="C99" s="22" t="s">
        <v>69</v>
      </c>
      <c r="D99" s="62"/>
      <c r="E99" s="62"/>
      <c r="F99" s="62"/>
      <c r="G99" s="56">
        <f>-(MIN('3FS'!G139,G90))</f>
        <v>-132320</v>
      </c>
      <c r="H99" s="56">
        <f ca="1">-(MIN('3FS'!H139,H90))</f>
        <v>0</v>
      </c>
      <c r="I99" s="56">
        <f ca="1">-(MIN('3FS'!I139,I90))</f>
        <v>0</v>
      </c>
      <c r="J99" s="56">
        <f ca="1">-(MIN('3FS'!J139,J90))</f>
        <v>0</v>
      </c>
      <c r="K99" s="56">
        <f ca="1">-(MIN('3FS'!K139,K90))</f>
        <v>0</v>
      </c>
      <c r="M99" s="7" t="s">
        <v>427</v>
      </c>
    </row>
    <row r="100" spans="1:13" ht="15" customHeight="1">
      <c r="B100" s="39" t="s">
        <v>423</v>
      </c>
      <c r="C100" s="22"/>
      <c r="D100" s="62"/>
      <c r="E100" s="62"/>
      <c r="F100" s="62"/>
      <c r="G100" s="56">
        <f ca="1">-IF(G95+G99&gt;0,MIN(G95,G90),0)</f>
        <v>0</v>
      </c>
      <c r="H100" s="56">
        <f t="shared" ref="H100:K100" ca="1" si="14">-IF(H95+H99&gt;0,MIN(H95,H90),0)</f>
        <v>0</v>
      </c>
      <c r="I100" s="56">
        <f t="shared" ca="1" si="14"/>
        <v>0</v>
      </c>
      <c r="J100" s="56">
        <f t="shared" ca="1" si="14"/>
        <v>0</v>
      </c>
      <c r="K100" s="56">
        <f t="shared" ca="1" si="14"/>
        <v>0</v>
      </c>
    </row>
    <row r="101" spans="1:13" ht="15" customHeight="1">
      <c r="B101" s="57" t="s">
        <v>264</v>
      </c>
      <c r="C101" s="58" t="s">
        <v>69</v>
      </c>
      <c r="D101" s="59"/>
      <c r="E101" s="59"/>
      <c r="F101" s="59"/>
      <c r="G101" s="60">
        <f ca="1">SUM(G99:G100)</f>
        <v>-132320</v>
      </c>
      <c r="H101" s="60">
        <f t="shared" ref="H101:K101" ca="1" si="15">SUM(H99:H100)</f>
        <v>0</v>
      </c>
      <c r="I101" s="60">
        <f t="shared" ca="1" si="15"/>
        <v>0</v>
      </c>
      <c r="J101" s="60">
        <f t="shared" ca="1" si="15"/>
        <v>0</v>
      </c>
      <c r="K101" s="60">
        <f t="shared" ca="1" si="15"/>
        <v>0</v>
      </c>
    </row>
    <row r="102" spans="1:13" ht="15" customHeight="1">
      <c r="B102" s="39"/>
      <c r="C102" s="22"/>
      <c r="D102" s="62"/>
      <c r="E102" s="62"/>
      <c r="F102" s="62"/>
      <c r="G102" s="54"/>
      <c r="H102" s="54"/>
      <c r="I102" s="54"/>
      <c r="J102" s="54"/>
      <c r="K102" s="54"/>
    </row>
    <row r="103" spans="1:13" ht="15" customHeight="1">
      <c r="B103" s="39" t="s">
        <v>265</v>
      </c>
      <c r="C103" s="22" t="s">
        <v>69</v>
      </c>
      <c r="D103" s="62"/>
      <c r="E103" s="62"/>
      <c r="F103" s="62"/>
      <c r="G103" s="56">
        <f ca="1">-AVERAGE(G90,G91)*$D$93</f>
        <v>-2216.36</v>
      </c>
      <c r="H103" s="56">
        <f ca="1">-AVERAGE(H90,H91)*$D$93</f>
        <v>0</v>
      </c>
      <c r="I103" s="56">
        <f ca="1">-AVERAGE(I90,I91)*$D$93</f>
        <v>0</v>
      </c>
      <c r="J103" s="56">
        <f ca="1">-AVERAGE(J90,J91)*$D$93</f>
        <v>0</v>
      </c>
      <c r="K103" s="56">
        <f ca="1">-AVERAGE(K90,K91)*$D$93</f>
        <v>0</v>
      </c>
    </row>
    <row r="104" spans="1:13" ht="15" customHeight="1">
      <c r="B104" s="39"/>
      <c r="C104" s="22"/>
      <c r="D104" s="62"/>
      <c r="E104" s="62"/>
      <c r="F104" s="62"/>
      <c r="G104" s="54"/>
      <c r="H104" s="54"/>
      <c r="I104" s="54"/>
      <c r="J104" s="54"/>
      <c r="K104" s="54"/>
    </row>
    <row r="105" spans="1:13" ht="15" customHeight="1">
      <c r="A105" s="7" t="s">
        <v>159</v>
      </c>
      <c r="B105" s="74" t="s">
        <v>268</v>
      </c>
      <c r="C105" s="75"/>
      <c r="D105" s="82"/>
      <c r="E105" s="82"/>
      <c r="F105" s="82"/>
      <c r="G105" s="82"/>
      <c r="H105" s="82"/>
      <c r="I105" s="82"/>
      <c r="J105" s="82"/>
      <c r="K105" s="82"/>
    </row>
    <row r="106" spans="1:13" ht="15" customHeight="1"/>
    <row r="107" spans="1:13" ht="15" customHeight="1">
      <c r="B107" s="7" t="s">
        <v>269</v>
      </c>
      <c r="C107" s="22" t="s">
        <v>5</v>
      </c>
      <c r="D107" s="83">
        <f>-'3FS'!D135/'3FS'!D29</f>
        <v>1.179086862692204</v>
      </c>
      <c r="E107" s="83">
        <f>-'3FS'!E135/'3FS'!E29</f>
        <v>0.5568971263041862</v>
      </c>
      <c r="F107" s="83">
        <f>-'3FS'!F135/'3FS'!F29</f>
        <v>0.27648313452879375</v>
      </c>
      <c r="G107" s="65">
        <v>0.6</v>
      </c>
      <c r="H107" s="65">
        <f>+G107</f>
        <v>0.6</v>
      </c>
      <c r="I107" s="65">
        <f>+H107</f>
        <v>0.6</v>
      </c>
      <c r="J107" s="65">
        <f>+I107</f>
        <v>0.6</v>
      </c>
      <c r="K107" s="65">
        <f>+J107</f>
        <v>0.6</v>
      </c>
      <c r="M107" s="7" t="s">
        <v>432</v>
      </c>
    </row>
    <row r="108" spans="1:13"/>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ECF7-E281-4C83-B2EF-5B3FDD57AE6A}">
  <dimension ref="B1:BC68"/>
  <sheetViews>
    <sheetView showGridLines="0" topLeftCell="C1" zoomScale="70" zoomScaleNormal="70" workbookViewId="0">
      <selection activeCell="Y24" sqref="Y24"/>
    </sheetView>
  </sheetViews>
  <sheetFormatPr defaultColWidth="9.19921875" defaultRowHeight="11.65" outlineLevelCol="1"/>
  <cols>
    <col min="1" max="1" width="9.19921875" style="141"/>
    <col min="2" max="2" width="12.46484375" style="141" bestFit="1" customWidth="1"/>
    <col min="3" max="3" width="14.265625" style="191" bestFit="1" customWidth="1"/>
    <col min="4" max="4" width="25.265625" style="191" bestFit="1" customWidth="1"/>
    <col min="5" max="5" width="58.06640625" style="204" hidden="1" customWidth="1"/>
    <col min="6" max="6" width="14.19921875" style="193" hidden="1" customWidth="1"/>
    <col min="7" max="7" width="21.06640625" style="191" customWidth="1"/>
    <col min="8" max="8" width="9.59765625" style="191" bestFit="1" customWidth="1"/>
    <col min="9" max="9" width="19.1328125" style="191" customWidth="1"/>
    <col min="10" max="10" width="12.46484375" style="191" customWidth="1"/>
    <col min="11" max="11" width="8.73046875" style="191" hidden="1" customWidth="1"/>
    <col min="12" max="12" width="14.19921875" style="191" hidden="1" customWidth="1"/>
    <col min="13" max="15" width="12" style="191" hidden="1" customWidth="1"/>
    <col min="16" max="16" width="12.19921875" style="191" customWidth="1"/>
    <col min="17" max="17" width="9.53125" style="191" customWidth="1"/>
    <col min="18" max="18" width="12.796875" style="191" customWidth="1"/>
    <col min="19" max="19" width="12.796875" style="191" hidden="1" customWidth="1"/>
    <col min="20" max="20" width="9.33203125" style="191" bestFit="1" customWidth="1"/>
    <col min="21" max="21" width="12.46484375" style="191" hidden="1" customWidth="1"/>
    <col min="22" max="22" width="8.53125" style="191" hidden="1" customWidth="1"/>
    <col min="23" max="23" width="11" style="191" hidden="1" customWidth="1"/>
    <col min="24" max="24" width="8.33203125" style="191" hidden="1" customWidth="1"/>
    <col min="25" max="28" width="13.73046875" style="191" customWidth="1"/>
    <col min="29" max="29" width="12.73046875" style="143" customWidth="1"/>
    <col min="30" max="30" width="11" style="143" customWidth="1"/>
    <col min="31" max="31" width="12" style="141" hidden="1" customWidth="1" outlineLevel="1"/>
    <col min="32" max="43" width="13.265625" style="141" hidden="1" customWidth="1" outlineLevel="1"/>
    <col min="44" max="45" width="9.19921875" style="141" hidden="1" customWidth="1" outlineLevel="1"/>
    <col min="46" max="46" width="13.265625" style="141" hidden="1" customWidth="1" outlineLevel="1"/>
    <col min="47" max="47" width="9.19921875" style="141" hidden="1" customWidth="1" outlineLevel="1"/>
    <col min="48" max="48" width="7.796875" style="141" hidden="1" customWidth="1" outlineLevel="1"/>
    <col min="49" max="49" width="11.796875" style="141" hidden="1" customWidth="1" outlineLevel="1"/>
    <col min="50" max="50" width="11.265625" style="141" hidden="1" customWidth="1" outlineLevel="1"/>
    <col min="51" max="51" width="6.53125" style="141" hidden="1" customWidth="1" outlineLevel="1"/>
    <col min="52" max="53" width="0" style="141" hidden="1" customWidth="1" outlineLevel="1"/>
    <col min="54" max="54" width="9.19921875" style="141" collapsed="1"/>
    <col min="55" max="16384" width="9.19921875" style="141"/>
  </cols>
  <sheetData>
    <row r="1" spans="2:55">
      <c r="C1" s="109"/>
      <c r="D1" s="144"/>
      <c r="E1" s="141"/>
      <c r="F1" s="142"/>
      <c r="G1" s="143"/>
      <c r="H1" s="143"/>
      <c r="I1" s="143"/>
      <c r="J1" s="143"/>
      <c r="K1" s="143"/>
      <c r="L1" s="143"/>
      <c r="M1" s="143"/>
      <c r="N1" s="143"/>
      <c r="O1" s="143"/>
      <c r="P1" s="143"/>
      <c r="Q1" s="143"/>
      <c r="R1" s="143"/>
      <c r="S1" s="143"/>
      <c r="T1" s="143"/>
      <c r="U1" s="143"/>
      <c r="V1" s="143"/>
      <c r="W1" s="143"/>
      <c r="X1" s="143"/>
      <c r="Y1" s="143"/>
      <c r="Z1" s="143"/>
      <c r="AA1" s="143"/>
      <c r="AB1" s="143"/>
    </row>
    <row r="2" spans="2:55" ht="27" customHeight="1">
      <c r="B2" s="231" t="s">
        <v>276</v>
      </c>
      <c r="C2" s="232" t="s">
        <v>277</v>
      </c>
      <c r="D2" s="232" t="s">
        <v>278</v>
      </c>
      <c r="E2" s="232" t="s">
        <v>279</v>
      </c>
      <c r="F2" s="233" t="s">
        <v>280</v>
      </c>
      <c r="G2" s="233" t="s">
        <v>279</v>
      </c>
      <c r="H2" s="233" t="s">
        <v>281</v>
      </c>
      <c r="I2" s="233" t="s">
        <v>282</v>
      </c>
      <c r="J2" s="233" t="s">
        <v>283</v>
      </c>
      <c r="K2" s="233" t="s">
        <v>284</v>
      </c>
      <c r="L2" s="234" t="s">
        <v>267</v>
      </c>
      <c r="M2" s="231" t="s">
        <v>285</v>
      </c>
      <c r="N2" s="232" t="s">
        <v>286</v>
      </c>
      <c r="O2" s="232" t="s">
        <v>287</v>
      </c>
      <c r="P2" s="233" t="s">
        <v>288</v>
      </c>
      <c r="Q2" s="233" t="s">
        <v>289</v>
      </c>
      <c r="R2" s="233" t="s">
        <v>290</v>
      </c>
      <c r="S2" s="233" t="s">
        <v>291</v>
      </c>
      <c r="T2" s="233" t="s">
        <v>292</v>
      </c>
      <c r="U2" s="233" t="s">
        <v>293</v>
      </c>
      <c r="V2" s="233" t="s">
        <v>294</v>
      </c>
      <c r="W2" s="234" t="s">
        <v>295</v>
      </c>
      <c r="X2" s="231" t="s">
        <v>296</v>
      </c>
      <c r="Y2" s="232" t="s">
        <v>294</v>
      </c>
      <c r="Z2" s="233" t="s">
        <v>297</v>
      </c>
      <c r="AA2" s="233" t="s">
        <v>298</v>
      </c>
      <c r="AB2" s="233" t="s">
        <v>299</v>
      </c>
      <c r="AC2" s="233" t="s">
        <v>300</v>
      </c>
      <c r="AD2" s="235" t="s">
        <v>301</v>
      </c>
      <c r="AE2" s="145" t="s">
        <v>302</v>
      </c>
      <c r="AF2" s="145"/>
      <c r="AG2" s="145" t="s">
        <v>303</v>
      </c>
      <c r="AH2" s="145" t="s">
        <v>304</v>
      </c>
      <c r="AI2" s="145"/>
      <c r="AJ2" s="145" t="s">
        <v>305</v>
      </c>
      <c r="AK2" s="145"/>
      <c r="AL2" s="145" t="s">
        <v>306</v>
      </c>
      <c r="AM2" s="145"/>
      <c r="AN2" s="145" t="s">
        <v>307</v>
      </c>
      <c r="AO2" s="145"/>
      <c r="AP2" s="145" t="s">
        <v>308</v>
      </c>
      <c r="AQ2" s="145"/>
      <c r="AR2" s="145" t="s">
        <v>309</v>
      </c>
      <c r="AS2" s="145" t="s">
        <v>310</v>
      </c>
      <c r="AT2" s="145" t="s">
        <v>311</v>
      </c>
      <c r="AV2" s="145" t="s">
        <v>55</v>
      </c>
      <c r="AW2" s="145" t="s">
        <v>312</v>
      </c>
      <c r="AX2" s="145" t="s">
        <v>313</v>
      </c>
      <c r="AY2" s="145" t="s">
        <v>314</v>
      </c>
      <c r="BA2" s="141" t="s">
        <v>279</v>
      </c>
    </row>
    <row r="3" spans="2:55" s="151" customFormat="1" ht="11.75" customHeight="1">
      <c r="B3" s="146" t="s">
        <v>315</v>
      </c>
      <c r="C3" s="147"/>
      <c r="D3" s="147"/>
      <c r="E3" s="147"/>
      <c r="F3" s="148"/>
      <c r="G3" s="147"/>
      <c r="H3" s="147"/>
      <c r="I3" s="147"/>
      <c r="J3" s="147"/>
      <c r="K3" s="147"/>
      <c r="L3" s="147"/>
      <c r="M3" s="147"/>
      <c r="N3" s="147"/>
      <c r="O3" s="147"/>
      <c r="P3" s="147"/>
      <c r="Q3" s="147"/>
      <c r="R3" s="147"/>
      <c r="S3" s="147"/>
      <c r="T3" s="147"/>
      <c r="U3" s="147"/>
      <c r="V3" s="147"/>
      <c r="W3" s="147"/>
      <c r="X3" s="147"/>
      <c r="Y3" s="147"/>
      <c r="Z3" s="147"/>
      <c r="AA3" s="147"/>
      <c r="AB3" s="147"/>
      <c r="AC3" s="147"/>
      <c r="AD3" s="149"/>
      <c r="AE3" s="150"/>
      <c r="AF3" s="150"/>
      <c r="AG3" s="150"/>
      <c r="AH3" s="150"/>
      <c r="AI3" s="150"/>
      <c r="AJ3" s="150"/>
      <c r="AK3" s="150"/>
      <c r="AL3" s="150"/>
      <c r="AM3" s="150"/>
      <c r="AN3" s="150"/>
      <c r="AO3" s="150"/>
      <c r="AP3" s="150"/>
      <c r="AQ3" s="150"/>
      <c r="AR3" s="150"/>
      <c r="AS3" s="150"/>
      <c r="AT3" s="150"/>
      <c r="AV3" s="150"/>
      <c r="AW3" s="150"/>
      <c r="AX3" s="150"/>
      <c r="AY3" s="150"/>
    </row>
    <row r="4" spans="2:55" s="164" customFormat="1" ht="27" customHeight="1">
      <c r="B4" s="152" t="s">
        <v>349</v>
      </c>
      <c r="C4" s="153" t="s">
        <v>316</v>
      </c>
      <c r="D4" s="153" t="s">
        <v>350</v>
      </c>
      <c r="E4" s="154" t="s">
        <v>317</v>
      </c>
      <c r="F4" s="155" t="s">
        <v>275</v>
      </c>
      <c r="G4" s="153" t="s">
        <v>318</v>
      </c>
      <c r="H4" s="156">
        <v>35406.082820000003</v>
      </c>
      <c r="I4" s="156">
        <v>39964.807650000002</v>
      </c>
      <c r="J4" s="156">
        <v>5171</v>
      </c>
      <c r="K4" s="156">
        <v>656</v>
      </c>
      <c r="L4" s="156">
        <v>28.695599999999999</v>
      </c>
      <c r="M4" s="156">
        <v>41.8294</v>
      </c>
      <c r="N4" s="156">
        <v>4.4364999999999997</v>
      </c>
      <c r="O4" s="156">
        <v>-1.1939</v>
      </c>
      <c r="P4" s="157">
        <v>30.226199999999999</v>
      </c>
      <c r="Q4" s="157">
        <v>12.6861</v>
      </c>
      <c r="R4" s="158">
        <v>5.0856000000000003</v>
      </c>
      <c r="S4" s="156">
        <v>-0.33200000000000002</v>
      </c>
      <c r="T4" s="159">
        <v>26.764500000000002</v>
      </c>
      <c r="U4" s="156">
        <v>11.2834</v>
      </c>
      <c r="V4" s="156">
        <v>49.755279999999999</v>
      </c>
      <c r="W4" s="156">
        <v>23.236609999999999</v>
      </c>
      <c r="X4" s="156">
        <v>12.9938</v>
      </c>
      <c r="Y4" s="160">
        <v>49.755279999999999</v>
      </c>
      <c r="Z4" s="160">
        <v>23.236609999999999</v>
      </c>
      <c r="AA4" s="160">
        <v>35.596960000000003</v>
      </c>
      <c r="AB4" s="160">
        <v>20.800689999999999</v>
      </c>
      <c r="AC4" s="160">
        <v>38.78051</v>
      </c>
      <c r="AD4" s="161">
        <v>19.90859</v>
      </c>
      <c r="AE4" s="162">
        <f>IF($C4="","",_xll.ciqfunctions.udf.CIQ($C4,"IQ_TOTAL_ASSETS",IQ_LTM,,,,#REF!))</f>
        <v>9130</v>
      </c>
      <c r="AF4" s="162">
        <f>IF($C4="","",_xll.ciqfunctions.udf.CIQ($C4,"IQ_TOTAL_ASSETS",IQ_LTM,"-1Y",,,#REF!))</f>
        <v>8899</v>
      </c>
      <c r="AG4" s="162">
        <f>IF($C4="","",_xll.ciqfunctions.udf.CIQ($C4,"IQ_NPPE",IQ_LTM,,,,#REF!))</f>
        <v>486</v>
      </c>
      <c r="AH4" s="162">
        <f>IF($C4="","",_xll.ciqfunctions.udf.CIQ($C4,"IQ_TOTAL_EQUITY",IQ_LTM,,,,#REF!))</f>
        <v>2585</v>
      </c>
      <c r="AI4" s="162">
        <f>IF($C4="","",_xll.ciqfunctions.udf.CIQ($C4,"IQ_TOTAL_EQUITY",IQ_LTM,"-1Y",,,#REF!))</f>
        <v>2281</v>
      </c>
      <c r="AJ4" s="162">
        <f>IF($C4="","",_xll.ciqfunctions.udf.CIQ($C4,"IQ_TOTAL_COMMON_EQUITY",IQ_LTM,,,,#REF!))</f>
        <v>2525</v>
      </c>
      <c r="AK4" s="162">
        <f>IF($C4="","",_xll.ciqfunctions.udf.CIQ($C4,"IQ_TOTAL_COMMON_EQUITY",IQ_LTM,"-1Y",,,#REF!))</f>
        <v>2275</v>
      </c>
      <c r="AL4" s="162">
        <f>IF($C4="","",_xll.ciqfunctions.udf.CIQ($C4,"IQ_TOTAL_DEBT",IQ_LTM,,,,#REF!))</f>
        <v>4334</v>
      </c>
      <c r="AM4" s="162">
        <f>IF($C4="","",_xll.ciqfunctions.udf.CIQ($C4,"IQ_TOTAL_DEBT",IQ_LTM,"-1y",,,#REF!))</f>
        <v>4522</v>
      </c>
      <c r="AN4" s="162">
        <f>IF($C4="","",_xll.ciqfunctions.udf.CIQ($C4,"IQ_MINORITY_INTEREST_TOTAL",IQ_LTM,,,,#REF!))</f>
        <v>60</v>
      </c>
      <c r="AO4" s="162">
        <f>IF($C4="","",_xll.ciqfunctions.udf.CIQ($C4,"IQ_MINORITY_INTEREST_TOTAL",IQ_LTM,"-1y",,,#REF!))</f>
        <v>6</v>
      </c>
      <c r="AP4" s="162">
        <f>IF($C4="","",_xll.ciqfunctions.udf.CIQ($C4,"IQ_TOTAL_CL",IQ_LTM,,,,#REF!))</f>
        <v>1804</v>
      </c>
      <c r="AQ4" s="162">
        <f>IF($C4="","",_xll.ciqfunctions.udf.CIQ($C4,"IQ_TOTAL_CL",IQ_LTM,"-1y",,,#REF!))</f>
        <v>2224</v>
      </c>
      <c r="AR4" s="163">
        <f>J4/AE4</f>
        <v>0.56637458926615558</v>
      </c>
      <c r="AS4" s="163">
        <f>$J4/AG4</f>
        <v>10.639917695473251</v>
      </c>
      <c r="AT4" s="163">
        <f>IF($C4="","",_xll.ciqfunctions.udf.CIQ($C4,"IQ_CASH_CONVERSION",IQ_LTM,,,,#REF!))</f>
        <v>0</v>
      </c>
      <c r="AV4" s="165" t="e">
        <f>#REF!</f>
        <v>#REF!</v>
      </c>
      <c r="AW4" s="166">
        <f>IFERROR(L4/100,"")</f>
        <v>0.28695599999999999</v>
      </c>
      <c r="AX4" s="165">
        <f>AJ4+AL4+AN4</f>
        <v>6919</v>
      </c>
      <c r="AY4" s="167" t="str">
        <f>IFERROR(AV4*(1-AW4)/AX4,"na")</f>
        <v>na</v>
      </c>
      <c r="BC4" s="153"/>
    </row>
    <row r="5" spans="2:55" s="164" customFormat="1" ht="27" customHeight="1">
      <c r="B5" s="168" t="s">
        <v>351</v>
      </c>
      <c r="C5" s="169" t="s">
        <v>319</v>
      </c>
      <c r="D5" s="169" t="s">
        <v>352</v>
      </c>
      <c r="E5" s="170"/>
      <c r="F5" s="171"/>
      <c r="G5" s="169" t="s">
        <v>318</v>
      </c>
      <c r="H5" s="172">
        <v>27662.98416</v>
      </c>
      <c r="I5" s="172">
        <v>31315.784159999999</v>
      </c>
      <c r="J5" s="172">
        <v>4382.6000000000004</v>
      </c>
      <c r="K5" s="172">
        <v>604.79999999999995</v>
      </c>
      <c r="L5" s="172">
        <v>23.463699999999999</v>
      </c>
      <c r="M5" s="172">
        <v>58.777799999999999</v>
      </c>
      <c r="N5" s="172">
        <v>13.6595</v>
      </c>
      <c r="O5" s="172">
        <v>38.221200000000003</v>
      </c>
      <c r="P5" s="173">
        <v>29.324999999999999</v>
      </c>
      <c r="Q5" s="173">
        <v>13.9255</v>
      </c>
      <c r="R5" s="174">
        <v>8.8765000000000001</v>
      </c>
      <c r="S5" s="172">
        <v>6.3973000000000004</v>
      </c>
      <c r="T5" s="175">
        <v>21.0928</v>
      </c>
      <c r="U5" s="172">
        <v>7.8932000000000002</v>
      </c>
      <c r="V5" s="172">
        <v>46.097380000000001</v>
      </c>
      <c r="W5" s="172">
        <v>23.64348</v>
      </c>
      <c r="X5" s="172">
        <v>8.3370700000000006</v>
      </c>
      <c r="Y5" s="176">
        <v>46.097380000000001</v>
      </c>
      <c r="Z5" s="176">
        <v>23.64348</v>
      </c>
      <c r="AA5" s="176">
        <v>31.812899999999999</v>
      </c>
      <c r="AB5" s="176">
        <v>19.726959999999998</v>
      </c>
      <c r="AC5" s="176">
        <v>44.946040000000004</v>
      </c>
      <c r="AD5" s="177">
        <v>22.608840000000001</v>
      </c>
      <c r="AE5" s="162"/>
      <c r="AF5" s="162"/>
      <c r="AG5" s="162"/>
      <c r="AH5" s="162"/>
      <c r="AI5" s="162"/>
      <c r="AJ5" s="162"/>
      <c r="AK5" s="162"/>
      <c r="AL5" s="162"/>
      <c r="AM5" s="162"/>
      <c r="AN5" s="162"/>
      <c r="AO5" s="162"/>
      <c r="AP5" s="162"/>
      <c r="AQ5" s="162"/>
      <c r="AR5" s="163"/>
      <c r="AS5" s="163"/>
      <c r="AT5" s="163"/>
      <c r="AV5" s="165"/>
      <c r="AW5" s="166"/>
      <c r="AX5" s="165"/>
      <c r="AY5" s="167"/>
      <c r="BC5" s="153"/>
    </row>
    <row r="6" spans="2:55" s="164" customFormat="1" ht="27" customHeight="1">
      <c r="B6" s="152" t="s">
        <v>351</v>
      </c>
      <c r="C6" s="153" t="s">
        <v>320</v>
      </c>
      <c r="D6" s="153" t="s">
        <v>353</v>
      </c>
      <c r="E6" s="154" t="s">
        <v>321</v>
      </c>
      <c r="F6" s="155" t="s">
        <v>275</v>
      </c>
      <c r="G6" s="153" t="s">
        <v>318</v>
      </c>
      <c r="H6" s="156">
        <v>19900.938999999998</v>
      </c>
      <c r="I6" s="156">
        <v>23055.138999999999</v>
      </c>
      <c r="J6" s="156">
        <v>2774.3</v>
      </c>
      <c r="K6" s="156">
        <v>400.9</v>
      </c>
      <c r="L6" s="156">
        <v>20.375</v>
      </c>
      <c r="M6" s="156">
        <v>66.171599999999998</v>
      </c>
      <c r="N6" s="156">
        <v>7.5355999999999996</v>
      </c>
      <c r="O6" s="156">
        <v>7.6029</v>
      </c>
      <c r="P6" s="157">
        <v>35.3782</v>
      </c>
      <c r="Q6" s="157">
        <v>14.8469</v>
      </c>
      <c r="R6" s="158">
        <v>11.226100000000001</v>
      </c>
      <c r="S6" s="156">
        <v>64.399100000000004</v>
      </c>
      <c r="T6" s="159">
        <v>16.719000000000001</v>
      </c>
      <c r="U6" s="156">
        <v>6.2268999999999997</v>
      </c>
      <c r="V6" s="156">
        <v>50.009180000000001</v>
      </c>
      <c r="W6" s="156">
        <v>22.434270000000001</v>
      </c>
      <c r="X6" s="156">
        <v>7.4661200000000001</v>
      </c>
      <c r="Y6" s="160">
        <v>50.009180000000001</v>
      </c>
      <c r="Z6" s="160">
        <v>22.434270000000001</v>
      </c>
      <c r="AA6" s="160">
        <v>29.197310000000002</v>
      </c>
      <c r="AB6" s="160">
        <v>19.53586</v>
      </c>
      <c r="AC6" s="160">
        <v>43.387560000000001</v>
      </c>
      <c r="AD6" s="161">
        <v>19.931539999999998</v>
      </c>
      <c r="AE6" s="162"/>
      <c r="AF6" s="162"/>
      <c r="AG6" s="162"/>
      <c r="AH6" s="162"/>
      <c r="AI6" s="162"/>
      <c r="AJ6" s="162"/>
      <c r="AK6" s="162"/>
      <c r="AL6" s="162"/>
      <c r="AM6" s="162"/>
      <c r="AN6" s="162"/>
      <c r="AO6" s="162"/>
      <c r="AP6" s="162"/>
      <c r="AQ6" s="162"/>
      <c r="AR6" s="163"/>
      <c r="AS6" s="163"/>
      <c r="AT6" s="163"/>
      <c r="AV6" s="165"/>
      <c r="AW6" s="166"/>
      <c r="AX6" s="165"/>
      <c r="AY6" s="167"/>
      <c r="BC6" s="153"/>
    </row>
    <row r="7" spans="2:55" s="164" customFormat="1" ht="27" customHeight="1">
      <c r="B7" s="152" t="s">
        <v>351</v>
      </c>
      <c r="C7" s="153" t="s">
        <v>323</v>
      </c>
      <c r="D7" s="153" t="s">
        <v>354</v>
      </c>
      <c r="E7" s="154" t="s">
        <v>324</v>
      </c>
      <c r="F7" s="155" t="s">
        <v>275</v>
      </c>
      <c r="G7" s="153" t="s">
        <v>325</v>
      </c>
      <c r="H7" s="156">
        <v>5861.4085800000003</v>
      </c>
      <c r="I7" s="156">
        <v>7680.7515800000001</v>
      </c>
      <c r="J7" s="156">
        <v>1642.375</v>
      </c>
      <c r="K7" s="156">
        <v>301.35500000000002</v>
      </c>
      <c r="L7" s="156">
        <v>13.591799999999999</v>
      </c>
      <c r="M7" s="156">
        <v>63.657299999999999</v>
      </c>
      <c r="N7" s="156">
        <v>6.9307999999999996</v>
      </c>
      <c r="O7" s="156">
        <v>21.993200000000002</v>
      </c>
      <c r="P7" s="157">
        <v>28.9785</v>
      </c>
      <c r="Q7" s="157">
        <v>16.089500000000001</v>
      </c>
      <c r="R7" s="158">
        <v>-3.9097</v>
      </c>
      <c r="S7" s="156">
        <v>15.3225</v>
      </c>
      <c r="T7" s="159">
        <v>31.562100000000001</v>
      </c>
      <c r="U7" s="156">
        <v>7.6109999999999998</v>
      </c>
      <c r="V7" s="156">
        <v>24.289629999999999</v>
      </c>
      <c r="W7" s="156">
        <v>15.390219999999999</v>
      </c>
      <c r="X7" s="156">
        <v>8.0579699999999992</v>
      </c>
      <c r="Y7" s="160">
        <v>24.289629999999999</v>
      </c>
      <c r="Z7" s="160">
        <v>15.390219999999999</v>
      </c>
      <c r="AA7" s="160">
        <v>17.404699999999998</v>
      </c>
      <c r="AB7" s="160">
        <v>11.948779999999999</v>
      </c>
      <c r="AC7" s="160">
        <v>41.897860000000001</v>
      </c>
      <c r="AD7" s="161">
        <v>13.78384</v>
      </c>
      <c r="AE7" s="162"/>
      <c r="AF7" s="162"/>
      <c r="AG7" s="162"/>
      <c r="AH7" s="162"/>
      <c r="AI7" s="162"/>
      <c r="AJ7" s="162"/>
      <c r="AK7" s="162"/>
      <c r="AL7" s="162"/>
      <c r="AM7" s="162"/>
      <c r="AN7" s="162"/>
      <c r="AO7" s="162"/>
      <c r="AP7" s="162"/>
      <c r="AQ7" s="162"/>
      <c r="AR7" s="163"/>
      <c r="AS7" s="163"/>
      <c r="AT7" s="163"/>
      <c r="AV7" s="165"/>
      <c r="AW7" s="166"/>
      <c r="AX7" s="165"/>
      <c r="AY7" s="167"/>
      <c r="BC7" s="153"/>
    </row>
    <row r="8" spans="2:55" s="164" customFormat="1" ht="27" customHeight="1">
      <c r="B8" s="168" t="s">
        <v>351</v>
      </c>
      <c r="C8" s="169" t="s">
        <v>326</v>
      </c>
      <c r="D8" s="169" t="s">
        <v>355</v>
      </c>
      <c r="E8" s="170"/>
      <c r="F8" s="171"/>
      <c r="G8" s="169" t="s">
        <v>327</v>
      </c>
      <c r="H8" s="172">
        <v>30403.150089999999</v>
      </c>
      <c r="I8" s="172">
        <v>33704.450089999998</v>
      </c>
      <c r="J8" s="172">
        <v>2784.6</v>
      </c>
      <c r="K8" s="172">
        <v>712.7</v>
      </c>
      <c r="L8" s="172">
        <v>20.590499999999999</v>
      </c>
      <c r="M8" s="172">
        <v>64.307199999999995</v>
      </c>
      <c r="N8" s="172">
        <v>7.8250000000000002</v>
      </c>
      <c r="O8" s="172">
        <v>9.6683000000000003</v>
      </c>
      <c r="P8" s="173">
        <v>45.191400000000002</v>
      </c>
      <c r="Q8" s="173">
        <v>25.5943</v>
      </c>
      <c r="R8" s="174">
        <v>9.0850000000000009</v>
      </c>
      <c r="S8" s="172">
        <v>7.8913000000000002</v>
      </c>
      <c r="T8" s="175">
        <v>28.743600000000001</v>
      </c>
      <c r="U8" s="172">
        <v>10.739100000000001</v>
      </c>
      <c r="V8" s="172">
        <v>43.447800000000001</v>
      </c>
      <c r="W8" s="172">
        <v>25.7227</v>
      </c>
      <c r="X8" s="172">
        <v>11.29983</v>
      </c>
      <c r="Y8" s="176">
        <v>43.447800000000001</v>
      </c>
      <c r="Z8" s="176">
        <v>25.7227</v>
      </c>
      <c r="AA8" s="176">
        <v>34.99324</v>
      </c>
      <c r="AB8" s="176">
        <v>23.108129999999999</v>
      </c>
      <c r="AC8" s="176">
        <v>44.484270000000002</v>
      </c>
      <c r="AD8" s="177">
        <v>24.163869999999999</v>
      </c>
      <c r="AE8" s="162"/>
      <c r="AF8" s="162"/>
      <c r="AG8" s="162"/>
      <c r="AH8" s="162"/>
      <c r="AI8" s="162"/>
      <c r="AJ8" s="162"/>
      <c r="AK8" s="162"/>
      <c r="AL8" s="162"/>
      <c r="AM8" s="162"/>
      <c r="AN8" s="162"/>
      <c r="AO8" s="162"/>
      <c r="AP8" s="162"/>
      <c r="AQ8" s="162"/>
      <c r="AR8" s="163"/>
      <c r="AS8" s="163"/>
      <c r="AT8" s="163"/>
      <c r="AV8" s="165"/>
      <c r="AW8" s="166"/>
      <c r="AX8" s="165"/>
      <c r="AY8" s="167"/>
      <c r="BC8" s="153"/>
    </row>
    <row r="9" spans="2:55" s="164" customFormat="1" ht="27" customHeight="1">
      <c r="B9" s="152" t="s">
        <v>351</v>
      </c>
      <c r="C9" s="153" t="s">
        <v>328</v>
      </c>
      <c r="D9" s="153" t="s">
        <v>356</v>
      </c>
      <c r="E9" s="154" t="s">
        <v>329</v>
      </c>
      <c r="F9" s="155" t="s">
        <v>275</v>
      </c>
      <c r="G9" s="153" t="s">
        <v>330</v>
      </c>
      <c r="H9" s="156">
        <v>15772.00426</v>
      </c>
      <c r="I9" s="156">
        <v>16567.988259999998</v>
      </c>
      <c r="J9" s="156">
        <v>1308.472</v>
      </c>
      <c r="K9" s="156">
        <v>267.98200000000003</v>
      </c>
      <c r="L9" s="156">
        <v>11.576000000000001</v>
      </c>
      <c r="M9" s="156">
        <v>72.493700000000004</v>
      </c>
      <c r="N9" s="156">
        <v>12.708</v>
      </c>
      <c r="O9" s="156">
        <v>36.391500000000001</v>
      </c>
      <c r="P9" s="157">
        <v>30.678699999999999</v>
      </c>
      <c r="Q9" s="157">
        <v>20.480499999999999</v>
      </c>
      <c r="R9" s="158">
        <v>11.460699999999999</v>
      </c>
      <c r="S9" s="156">
        <v>24.020299999999999</v>
      </c>
      <c r="T9" s="159">
        <v>94.847099999999998</v>
      </c>
      <c r="U9" s="156">
        <v>18.454999999999998</v>
      </c>
      <c r="V9" s="156">
        <v>60.073030000000003</v>
      </c>
      <c r="W9" s="156">
        <v>38.615360000000003</v>
      </c>
      <c r="X9" s="156">
        <v>48.660670000000003</v>
      </c>
      <c r="Y9" s="160">
        <v>60.073030000000003</v>
      </c>
      <c r="Z9" s="160">
        <v>38.615360000000003</v>
      </c>
      <c r="AA9" s="160">
        <v>47.159350000000003</v>
      </c>
      <c r="AB9" s="160">
        <v>31.78462</v>
      </c>
      <c r="AC9" s="160">
        <v>53.578569999999999</v>
      </c>
      <c r="AD9" s="161">
        <v>34.664850000000001</v>
      </c>
      <c r="AE9" s="162"/>
      <c r="AF9" s="162"/>
      <c r="AG9" s="162"/>
      <c r="AH9" s="162"/>
      <c r="AI9" s="162"/>
      <c r="AJ9" s="162"/>
      <c r="AK9" s="162"/>
      <c r="AL9" s="162"/>
      <c r="AM9" s="162"/>
      <c r="AN9" s="162"/>
      <c r="AO9" s="162"/>
      <c r="AP9" s="162"/>
      <c r="AQ9" s="162"/>
      <c r="AR9" s="163"/>
      <c r="AS9" s="163"/>
      <c r="AT9" s="163"/>
      <c r="AV9" s="165"/>
      <c r="AW9" s="166"/>
      <c r="AX9" s="165"/>
      <c r="AY9" s="167"/>
      <c r="BC9" s="153"/>
    </row>
    <row r="10" spans="2:55" s="164" customFormat="1" ht="27" customHeight="1">
      <c r="B10" s="168" t="s">
        <v>357</v>
      </c>
      <c r="C10" s="169" t="s">
        <v>331</v>
      </c>
      <c r="D10" s="169" t="s">
        <v>358</v>
      </c>
      <c r="E10" s="170" t="s">
        <v>329</v>
      </c>
      <c r="F10" s="171" t="s">
        <v>359</v>
      </c>
      <c r="G10" s="169" t="s">
        <v>332</v>
      </c>
      <c r="H10" s="172">
        <v>1367.4563599999999</v>
      </c>
      <c r="I10" s="172">
        <v>1482.3079299999999</v>
      </c>
      <c r="J10" s="172">
        <v>329.15474</v>
      </c>
      <c r="K10" s="172">
        <v>45.601219999999998</v>
      </c>
      <c r="L10" s="172">
        <v>27.797899999999998</v>
      </c>
      <c r="M10" s="172">
        <v>30.604900000000001</v>
      </c>
      <c r="N10" s="172">
        <v>5.9702999999999999</v>
      </c>
      <c r="O10" s="172">
        <v>9.3482000000000003</v>
      </c>
      <c r="P10" s="173">
        <v>29.6401</v>
      </c>
      <c r="Q10" s="173">
        <v>14.09</v>
      </c>
      <c r="R10" s="174">
        <v>14.1271</v>
      </c>
      <c r="S10" s="172">
        <v>27.919899999999998</v>
      </c>
      <c r="T10" s="175">
        <v>23.453800000000001</v>
      </c>
      <c r="U10" s="172">
        <v>10.518000000000001</v>
      </c>
      <c r="V10" s="172">
        <v>30.860759999999999</v>
      </c>
      <c r="W10" s="172">
        <v>15.527089999999999</v>
      </c>
      <c r="X10" s="172">
        <v>6.7280199999999999</v>
      </c>
      <c r="Y10" s="176">
        <v>30.860759999999999</v>
      </c>
      <c r="Z10" s="176">
        <v>15.527089999999999</v>
      </c>
      <c r="AA10" s="176">
        <v>23.03978</v>
      </c>
      <c r="AB10" s="176">
        <v>12.837339999999999</v>
      </c>
      <c r="AC10" s="176">
        <v>18.865590000000001</v>
      </c>
      <c r="AD10" s="177">
        <v>10.8249</v>
      </c>
      <c r="AE10" s="162"/>
      <c r="AF10" s="162"/>
      <c r="AG10" s="162"/>
      <c r="AH10" s="162"/>
      <c r="AI10" s="162"/>
      <c r="AJ10" s="162"/>
      <c r="AK10" s="162"/>
      <c r="AL10" s="162"/>
      <c r="AM10" s="162"/>
      <c r="AN10" s="162"/>
      <c r="AO10" s="162"/>
      <c r="AP10" s="162"/>
      <c r="AQ10" s="162"/>
      <c r="AR10" s="163"/>
      <c r="AS10" s="163"/>
      <c r="AT10" s="163"/>
      <c r="AV10" s="165"/>
      <c r="AW10" s="166"/>
      <c r="AX10" s="165"/>
      <c r="AY10" s="167"/>
      <c r="BC10" s="153"/>
    </row>
    <row r="11" spans="2:55" s="164" customFormat="1" ht="25.5" customHeight="1">
      <c r="B11" s="152" t="s">
        <v>360</v>
      </c>
      <c r="C11" s="153" t="s">
        <v>333</v>
      </c>
      <c r="D11" s="153" t="s">
        <v>361</v>
      </c>
      <c r="E11" s="154" t="s">
        <v>329</v>
      </c>
      <c r="F11" s="155" t="s">
        <v>275</v>
      </c>
      <c r="G11" s="153" t="s">
        <v>334</v>
      </c>
      <c r="H11" s="156">
        <v>44594.843079999999</v>
      </c>
      <c r="I11" s="156">
        <v>49911.843079999999</v>
      </c>
      <c r="J11" s="156">
        <v>4326.8999999999996</v>
      </c>
      <c r="K11" s="156">
        <v>535</v>
      </c>
      <c r="L11" s="156">
        <v>6.8537999999999997</v>
      </c>
      <c r="M11" s="156">
        <v>63.267000000000003</v>
      </c>
      <c r="N11" s="156">
        <v>2.4367000000000001</v>
      </c>
      <c r="O11" s="156">
        <v>8.2270000000000003</v>
      </c>
      <c r="P11" s="157">
        <v>37.229799999999997</v>
      </c>
      <c r="Q11" s="157">
        <v>12.3437</v>
      </c>
      <c r="R11" s="158">
        <v>5.4737</v>
      </c>
      <c r="S11" s="156">
        <v>22.660900000000002</v>
      </c>
      <c r="T11" s="159">
        <v>6.2511999999999999</v>
      </c>
      <c r="U11" s="156">
        <v>4.4947999999999997</v>
      </c>
      <c r="V11" s="156">
        <v>78.871340000000004</v>
      </c>
      <c r="W11" s="156">
        <v>29.65823</v>
      </c>
      <c r="X11" s="156">
        <v>4.8255499999999998</v>
      </c>
      <c r="Y11" s="160">
        <v>78.871340000000004</v>
      </c>
      <c r="Z11" s="160">
        <v>29.65823</v>
      </c>
      <c r="AA11" s="160">
        <v>32.434429999999999</v>
      </c>
      <c r="AB11" s="160">
        <v>24.225200000000001</v>
      </c>
      <c r="AC11" s="160">
        <v>47.542769999999997</v>
      </c>
      <c r="AD11" s="161">
        <v>22.24897</v>
      </c>
      <c r="AE11" s="162"/>
      <c r="AF11" s="162"/>
      <c r="AG11" s="162"/>
      <c r="AH11" s="162"/>
      <c r="AI11" s="162"/>
      <c r="AJ11" s="162"/>
      <c r="AK11" s="162"/>
      <c r="AL11" s="162"/>
      <c r="AM11" s="162"/>
      <c r="AN11" s="162"/>
      <c r="AO11" s="162"/>
      <c r="AP11" s="162"/>
      <c r="AQ11" s="162"/>
      <c r="AR11" s="163"/>
      <c r="AS11" s="163"/>
      <c r="AT11" s="163"/>
      <c r="AV11" s="165"/>
      <c r="AW11" s="166"/>
      <c r="AX11" s="165"/>
      <c r="AY11" s="167"/>
      <c r="BC11" s="153"/>
    </row>
    <row r="12" spans="2:55" s="164" customFormat="1" ht="27" customHeight="1">
      <c r="B12" s="168" t="s">
        <v>351</v>
      </c>
      <c r="C12" s="169" t="s">
        <v>335</v>
      </c>
      <c r="D12" s="169" t="s">
        <v>362</v>
      </c>
      <c r="E12" s="170" t="s">
        <v>329</v>
      </c>
      <c r="F12" s="171" t="s">
        <v>275</v>
      </c>
      <c r="G12" s="169" t="s">
        <v>332</v>
      </c>
      <c r="H12" s="172">
        <v>10302.24626</v>
      </c>
      <c r="I12" s="172">
        <v>13379.046259999999</v>
      </c>
      <c r="J12" s="172">
        <v>1738.1</v>
      </c>
      <c r="K12" s="172">
        <v>-111.5</v>
      </c>
      <c r="L12" s="172" t="s">
        <v>363</v>
      </c>
      <c r="M12" s="172">
        <v>68.609399999999994</v>
      </c>
      <c r="N12" s="172">
        <v>0.63009999999999999</v>
      </c>
      <c r="O12" s="172">
        <v>2.1057000000000001</v>
      </c>
      <c r="P12" s="173">
        <v>30.0212</v>
      </c>
      <c r="Q12" s="173">
        <v>-6.1273</v>
      </c>
      <c r="R12" s="174">
        <v>-8.43E-2</v>
      </c>
      <c r="S12" s="172" t="s">
        <v>363</v>
      </c>
      <c r="T12" s="175">
        <v>-3.4424999999999999</v>
      </c>
      <c r="U12" s="172">
        <v>0.51359999999999995</v>
      </c>
      <c r="V12" s="172" t="s">
        <v>363</v>
      </c>
      <c r="W12" s="172">
        <v>24.115079999999999</v>
      </c>
      <c r="X12" s="172">
        <v>2.8832200000000001</v>
      </c>
      <c r="Y12" s="176" t="s">
        <v>363</v>
      </c>
      <c r="Z12" s="176">
        <v>24.115079999999999</v>
      </c>
      <c r="AA12" s="176">
        <v>23.247479999999999</v>
      </c>
      <c r="AB12" s="176">
        <v>15.843640000000001</v>
      </c>
      <c r="AC12" s="176" t="s">
        <v>363</v>
      </c>
      <c r="AD12" s="177">
        <v>23.57329</v>
      </c>
      <c r="AE12" s="162"/>
      <c r="AF12" s="162"/>
      <c r="AG12" s="162"/>
      <c r="AH12" s="162"/>
      <c r="AI12" s="162"/>
      <c r="AJ12" s="162"/>
      <c r="AK12" s="162"/>
      <c r="AL12" s="162"/>
      <c r="AM12" s="162"/>
      <c r="AN12" s="162"/>
      <c r="AO12" s="162"/>
      <c r="AP12" s="162"/>
      <c r="AQ12" s="162"/>
      <c r="AR12" s="163"/>
      <c r="AS12" s="163"/>
      <c r="AT12" s="163"/>
      <c r="AV12" s="165"/>
      <c r="AW12" s="166"/>
      <c r="AX12" s="165"/>
      <c r="AY12" s="167"/>
      <c r="BC12" s="153"/>
    </row>
    <row r="13" spans="2:55" s="185" customFormat="1" ht="11.75" customHeight="1">
      <c r="B13" s="146" t="s">
        <v>337</v>
      </c>
      <c r="C13" s="147"/>
      <c r="D13" s="147"/>
      <c r="E13" s="147"/>
      <c r="F13" s="148"/>
      <c r="G13" s="147"/>
      <c r="H13" s="147"/>
      <c r="I13" s="147"/>
      <c r="J13" s="147"/>
      <c r="K13" s="147"/>
      <c r="L13" s="147"/>
      <c r="M13" s="147"/>
      <c r="N13" s="147"/>
      <c r="O13" s="147"/>
      <c r="P13" s="180"/>
      <c r="Q13" s="180"/>
      <c r="R13" s="147"/>
      <c r="S13" s="147"/>
      <c r="T13" s="147"/>
      <c r="U13" s="147"/>
      <c r="V13" s="147"/>
      <c r="W13" s="147"/>
      <c r="X13" s="147"/>
      <c r="Y13" s="181"/>
      <c r="Z13" s="181"/>
      <c r="AA13" s="181"/>
      <c r="AB13" s="181"/>
      <c r="AC13" s="181"/>
      <c r="AD13" s="182"/>
      <c r="AE13" s="183"/>
      <c r="AF13" s="183"/>
      <c r="AG13" s="183"/>
      <c r="AH13" s="183"/>
      <c r="AI13" s="183"/>
      <c r="AJ13" s="183"/>
      <c r="AK13" s="183"/>
      <c r="AL13" s="183"/>
      <c r="AM13" s="183"/>
      <c r="AN13" s="183"/>
      <c r="AO13" s="183"/>
      <c r="AP13" s="183"/>
      <c r="AQ13" s="183"/>
      <c r="AR13" s="184"/>
      <c r="AS13" s="184"/>
      <c r="AT13" s="184"/>
      <c r="AV13" s="186"/>
      <c r="AW13" s="187"/>
      <c r="AX13" s="186"/>
      <c r="AY13" s="188"/>
      <c r="BC13" s="189"/>
    </row>
    <row r="14" spans="2:55" ht="27" customHeight="1">
      <c r="B14" s="190" t="s">
        <v>364</v>
      </c>
      <c r="C14" s="191" t="s">
        <v>338</v>
      </c>
      <c r="D14" s="191" t="s">
        <v>365</v>
      </c>
      <c r="E14" s="192" t="s">
        <v>339</v>
      </c>
      <c r="F14" s="193" t="s">
        <v>366</v>
      </c>
      <c r="G14" s="191" t="s">
        <v>340</v>
      </c>
      <c r="H14" s="194">
        <v>145.21615</v>
      </c>
      <c r="I14" s="194">
        <v>108.04592</v>
      </c>
      <c r="J14" s="194">
        <v>75.529269999999997</v>
      </c>
      <c r="K14" s="194">
        <v>9.87181</v>
      </c>
      <c r="L14" s="194">
        <v>24.461500000000001</v>
      </c>
      <c r="M14" s="194">
        <v>99.863</v>
      </c>
      <c r="N14" s="194">
        <v>25.676300000000001</v>
      </c>
      <c r="O14" s="194">
        <v>24.510300000000001</v>
      </c>
      <c r="P14" s="195">
        <v>21.652699999999999</v>
      </c>
      <c r="Q14" s="195">
        <v>13.737</v>
      </c>
      <c r="R14" s="158">
        <v>24.804099999999998</v>
      </c>
      <c r="S14" s="194">
        <v>20.926100000000002</v>
      </c>
      <c r="T14" s="196">
        <v>17.561299999999999</v>
      </c>
      <c r="U14" s="194">
        <v>13.216200000000001</v>
      </c>
      <c r="V14" s="194">
        <v>14.971349999999999</v>
      </c>
      <c r="W14" s="194">
        <v>6.5017300000000002</v>
      </c>
      <c r="X14" s="194">
        <v>2.57348</v>
      </c>
      <c r="Y14" s="160">
        <v>14.971349999999999</v>
      </c>
      <c r="Z14" s="160">
        <v>6.5017300000000002</v>
      </c>
      <c r="AA14" s="160" t="s">
        <v>341</v>
      </c>
      <c r="AB14" s="160">
        <v>0</v>
      </c>
      <c r="AC14" s="197">
        <v>13.84107</v>
      </c>
      <c r="AD14" s="198">
        <v>7.2684800000000003</v>
      </c>
      <c r="AE14" s="199"/>
      <c r="AF14" s="199"/>
      <c r="AG14" s="199"/>
      <c r="AH14" s="199"/>
      <c r="AI14" s="199"/>
      <c r="AJ14" s="199"/>
      <c r="AK14" s="199"/>
      <c r="AL14" s="199"/>
      <c r="AM14" s="199"/>
      <c r="AN14" s="199"/>
      <c r="AO14" s="199"/>
      <c r="AP14" s="199"/>
      <c r="AQ14" s="199"/>
      <c r="AR14" s="200"/>
      <c r="AS14" s="200"/>
      <c r="AT14" s="200"/>
      <c r="AV14" s="201"/>
      <c r="AW14" s="202"/>
      <c r="AX14" s="201"/>
      <c r="AY14" s="203"/>
      <c r="BC14" s="191"/>
    </row>
    <row r="15" spans="2:55" ht="27" customHeight="1">
      <c r="B15" s="168" t="s">
        <v>364</v>
      </c>
      <c r="C15" s="169" t="s">
        <v>342</v>
      </c>
      <c r="D15" s="169" t="s">
        <v>367</v>
      </c>
      <c r="E15" s="170" t="s">
        <v>343</v>
      </c>
      <c r="F15" s="171" t="s">
        <v>366</v>
      </c>
      <c r="G15" s="169" t="s">
        <v>340</v>
      </c>
      <c r="H15" s="172">
        <v>1219.16518</v>
      </c>
      <c r="I15" s="172">
        <v>1100.5469800000001</v>
      </c>
      <c r="J15" s="172">
        <v>409.83026999999998</v>
      </c>
      <c r="K15" s="172">
        <v>43.349559999999997</v>
      </c>
      <c r="L15" s="172">
        <v>22.879000000000001</v>
      </c>
      <c r="M15" s="172">
        <v>99.904899999999998</v>
      </c>
      <c r="N15" s="172">
        <v>7.8033000000000001</v>
      </c>
      <c r="O15" s="172">
        <v>18.330100000000002</v>
      </c>
      <c r="P15" s="173">
        <v>18.520800000000001</v>
      </c>
      <c r="Q15" s="173">
        <v>10.577400000000001</v>
      </c>
      <c r="R15" s="174">
        <v>7.3619000000000003</v>
      </c>
      <c r="S15" s="172">
        <v>16.242799999999999</v>
      </c>
      <c r="T15" s="175">
        <v>19.5352</v>
      </c>
      <c r="U15" s="172">
        <v>14.9413</v>
      </c>
      <c r="V15" s="172">
        <v>28.64385</v>
      </c>
      <c r="W15" s="172">
        <v>14.821809999999999</v>
      </c>
      <c r="X15" s="172">
        <v>5.22384</v>
      </c>
      <c r="Y15" s="176">
        <v>28.64385</v>
      </c>
      <c r="Z15" s="176">
        <v>14.821809999999999</v>
      </c>
      <c r="AA15" s="176">
        <v>25.222930000000002</v>
      </c>
      <c r="AB15" s="176">
        <v>13.74953</v>
      </c>
      <c r="AC15" s="176">
        <v>23.326090000000001</v>
      </c>
      <c r="AD15" s="177">
        <v>12.55194</v>
      </c>
      <c r="AE15" s="199"/>
      <c r="AF15" s="199"/>
      <c r="AG15" s="199"/>
      <c r="AH15" s="199"/>
      <c r="AI15" s="199"/>
      <c r="AJ15" s="199"/>
      <c r="AK15" s="199"/>
      <c r="AL15" s="199"/>
      <c r="AM15" s="199"/>
      <c r="AN15" s="199"/>
      <c r="AO15" s="199"/>
      <c r="AP15" s="199"/>
      <c r="AQ15" s="199"/>
      <c r="AR15" s="200"/>
      <c r="AS15" s="200"/>
      <c r="AT15" s="200"/>
      <c r="AV15" s="201"/>
      <c r="AW15" s="202"/>
      <c r="AX15" s="201"/>
      <c r="AY15" s="203"/>
      <c r="BC15" s="191"/>
    </row>
    <row r="16" spans="2:55" ht="27" customHeight="1">
      <c r="B16" s="190" t="s">
        <v>368</v>
      </c>
      <c r="C16" s="191" t="s">
        <v>344</v>
      </c>
      <c r="D16" s="191" t="s">
        <v>369</v>
      </c>
      <c r="E16" s="192"/>
      <c r="G16" s="191" t="s">
        <v>345</v>
      </c>
      <c r="H16" s="194">
        <v>227.50366</v>
      </c>
      <c r="I16" s="194">
        <v>200.30347</v>
      </c>
      <c r="J16" s="194">
        <v>32.817999999999998</v>
      </c>
      <c r="K16" s="194">
        <v>5.1722799999999998</v>
      </c>
      <c r="L16" s="194">
        <v>15.042400000000001</v>
      </c>
      <c r="M16" s="194">
        <v>73.7834</v>
      </c>
      <c r="N16" s="194">
        <v>7.7149999999999999</v>
      </c>
      <c r="O16" s="194">
        <v>18.997299999999999</v>
      </c>
      <c r="P16" s="195">
        <v>50.038600000000002</v>
      </c>
      <c r="Q16" s="195">
        <v>40.640799999999999</v>
      </c>
      <c r="R16" s="158">
        <v>6.7275</v>
      </c>
      <c r="S16" s="194">
        <v>0</v>
      </c>
      <c r="T16" s="196">
        <v>40.282299999999999</v>
      </c>
      <c r="U16" s="194">
        <v>26.2242</v>
      </c>
      <c r="V16" s="194">
        <v>38.999699999999997</v>
      </c>
      <c r="W16" s="194">
        <v>10.63284</v>
      </c>
      <c r="X16" s="194">
        <v>6.9199000000000002</v>
      </c>
      <c r="Y16" s="160">
        <v>38.999699999999997</v>
      </c>
      <c r="Z16" s="160">
        <v>10.63284</v>
      </c>
      <c r="AA16" s="160">
        <v>27.872340000000001</v>
      </c>
      <c r="AB16" s="160">
        <v>9.5038099999999996</v>
      </c>
      <c r="AC16" s="197">
        <v>36.663260000000001</v>
      </c>
      <c r="AD16" s="198">
        <v>11.228289999999999</v>
      </c>
      <c r="AE16" s="199"/>
      <c r="AF16" s="199"/>
      <c r="AG16" s="199"/>
      <c r="AH16" s="199"/>
      <c r="AI16" s="199"/>
      <c r="AJ16" s="199"/>
      <c r="AK16" s="199"/>
      <c r="AL16" s="199"/>
      <c r="AM16" s="199"/>
      <c r="AN16" s="199"/>
      <c r="AO16" s="199"/>
      <c r="AP16" s="199"/>
      <c r="AQ16" s="199"/>
      <c r="AR16" s="200"/>
      <c r="AS16" s="200"/>
      <c r="AT16" s="200"/>
      <c r="AV16" s="201"/>
      <c r="AW16" s="202"/>
      <c r="AX16" s="201"/>
      <c r="AY16" s="203"/>
      <c r="BC16" s="191"/>
    </row>
    <row r="17" spans="2:55" s="164" customFormat="1" ht="27" customHeight="1">
      <c r="B17" s="168" t="s">
        <v>370</v>
      </c>
      <c r="C17" s="169" t="s">
        <v>346</v>
      </c>
      <c r="D17" s="169" t="s">
        <v>371</v>
      </c>
      <c r="E17" s="170" t="s">
        <v>329</v>
      </c>
      <c r="F17" s="171" t="s">
        <v>372</v>
      </c>
      <c r="G17" s="169" t="s">
        <v>347</v>
      </c>
      <c r="H17" s="172">
        <v>1295.7676799999999</v>
      </c>
      <c r="I17" s="172">
        <v>1088.5644500000001</v>
      </c>
      <c r="J17" s="172">
        <v>121.37006</v>
      </c>
      <c r="K17" s="172">
        <v>8.9880999999999993</v>
      </c>
      <c r="L17" s="172">
        <v>24.82</v>
      </c>
      <c r="M17" s="172">
        <v>44.360199999999999</v>
      </c>
      <c r="N17" s="172">
        <v>2.4498000000000002</v>
      </c>
      <c r="O17" s="172">
        <v>9.2910000000000004</v>
      </c>
      <c r="P17" s="173">
        <v>42.413800000000002</v>
      </c>
      <c r="Q17" s="173">
        <v>7.4055</v>
      </c>
      <c r="R17" s="174">
        <v>3.2869000000000002</v>
      </c>
      <c r="S17" s="172" t="s">
        <v>363</v>
      </c>
      <c r="T17" s="175">
        <v>4.3441999999999998</v>
      </c>
      <c r="U17" s="172">
        <v>5.9729000000000001</v>
      </c>
      <c r="V17" s="172">
        <v>151.04879</v>
      </c>
      <c r="W17" s="172">
        <v>21.77685</v>
      </c>
      <c r="X17" s="172">
        <v>3.8380200000000002</v>
      </c>
      <c r="Y17" s="176">
        <v>151.04879</v>
      </c>
      <c r="Z17" s="176">
        <v>21.77685</v>
      </c>
      <c r="AA17" s="176">
        <v>42.004820000000002</v>
      </c>
      <c r="AB17" s="176">
        <v>13.879379999999999</v>
      </c>
      <c r="AC17" s="176">
        <v>192.53184999999999</v>
      </c>
      <c r="AD17" s="177">
        <v>22.369900000000001</v>
      </c>
      <c r="AE17" s="162"/>
      <c r="AF17" s="162"/>
      <c r="AG17" s="162"/>
      <c r="AH17" s="162"/>
      <c r="AI17" s="162"/>
      <c r="AJ17" s="162"/>
      <c r="AK17" s="162"/>
      <c r="AL17" s="162"/>
      <c r="AM17" s="162"/>
      <c r="AN17" s="162"/>
      <c r="AO17" s="162"/>
      <c r="AP17" s="162"/>
      <c r="AQ17" s="162"/>
      <c r="AR17" s="163"/>
      <c r="AS17" s="163"/>
      <c r="AT17" s="163"/>
      <c r="AV17" s="165"/>
      <c r="AW17" s="166"/>
      <c r="AX17" s="165"/>
      <c r="AY17" s="167"/>
      <c r="BC17" s="153"/>
    </row>
    <row r="18" spans="2:55" ht="11.75" customHeight="1">
      <c r="B18" s="236" t="s">
        <v>348</v>
      </c>
      <c r="C18" s="237"/>
      <c r="D18" s="237"/>
      <c r="E18" s="238"/>
      <c r="F18" s="239"/>
      <c r="G18" s="240"/>
      <c r="H18" s="241">
        <v>227.50366</v>
      </c>
      <c r="I18" s="241">
        <v>200.30347</v>
      </c>
      <c r="J18" s="241">
        <v>75.529269999999997</v>
      </c>
      <c r="K18" s="241">
        <v>9.87181</v>
      </c>
      <c r="L18" s="251">
        <v>22.879000000000001</v>
      </c>
      <c r="M18" s="252">
        <v>99.863</v>
      </c>
      <c r="N18" s="253">
        <v>7.8033000000000001</v>
      </c>
      <c r="O18" s="253">
        <v>18.997299999999999</v>
      </c>
      <c r="P18" s="249">
        <v>21.652699999999999</v>
      </c>
      <c r="Q18" s="242">
        <v>13.737</v>
      </c>
      <c r="R18" s="249">
        <v>7.3619000000000003</v>
      </c>
      <c r="S18" s="245">
        <v>16.242799999999999</v>
      </c>
      <c r="T18" s="242">
        <v>19.5352</v>
      </c>
      <c r="U18" s="242">
        <v>14.9413</v>
      </c>
      <c r="V18" s="242">
        <v>28.64385</v>
      </c>
      <c r="W18" s="242">
        <v>10.63284</v>
      </c>
      <c r="X18" s="242">
        <v>5.22384</v>
      </c>
      <c r="Y18" s="244">
        <v>28.64385</v>
      </c>
      <c r="Z18" s="244">
        <v>10.63284</v>
      </c>
      <c r="AA18" s="244">
        <v>26.547635</v>
      </c>
      <c r="AB18" s="244">
        <v>9.5038099999999996</v>
      </c>
      <c r="AC18" s="250">
        <v>23.326090000000001</v>
      </c>
      <c r="AD18" s="254">
        <v>11.228289999999999</v>
      </c>
      <c r="AE18" s="178">
        <f t="shared" ref="AE18:AT18" si="0">MEDIAN(AE4:AE13)</f>
        <v>9130</v>
      </c>
      <c r="AF18" s="178">
        <f t="shared" si="0"/>
        <v>8899</v>
      </c>
      <c r="AG18" s="178">
        <f t="shared" si="0"/>
        <v>486</v>
      </c>
      <c r="AH18" s="178">
        <f t="shared" si="0"/>
        <v>2585</v>
      </c>
      <c r="AI18" s="178">
        <f t="shared" si="0"/>
        <v>2281</v>
      </c>
      <c r="AJ18" s="178">
        <f t="shared" si="0"/>
        <v>2525</v>
      </c>
      <c r="AK18" s="178">
        <f t="shared" si="0"/>
        <v>2275</v>
      </c>
      <c r="AL18" s="178">
        <f t="shared" si="0"/>
        <v>4334</v>
      </c>
      <c r="AM18" s="178">
        <f t="shared" si="0"/>
        <v>4522</v>
      </c>
      <c r="AN18" s="178">
        <f t="shared" si="0"/>
        <v>60</v>
      </c>
      <c r="AO18" s="178">
        <f t="shared" si="0"/>
        <v>6</v>
      </c>
      <c r="AP18" s="178">
        <f t="shared" si="0"/>
        <v>1804</v>
      </c>
      <c r="AQ18" s="178">
        <f t="shared" si="0"/>
        <v>2224</v>
      </c>
      <c r="AR18" s="178">
        <f t="shared" si="0"/>
        <v>0.56637458926615558</v>
      </c>
      <c r="AS18" s="178">
        <f t="shared" si="0"/>
        <v>10.639917695473251</v>
      </c>
      <c r="AT18" s="178">
        <f t="shared" si="0"/>
        <v>0</v>
      </c>
      <c r="AU18" s="179"/>
      <c r="AV18" s="179" t="e">
        <f>MEDIAN(AV4:AV12)</f>
        <v>#REF!</v>
      </c>
      <c r="AW18" s="179">
        <f>MEDIAN(AW4:AW12)</f>
        <v>0.28695599999999999</v>
      </c>
      <c r="AX18" s="179">
        <f>MEDIAN(AX4:AX12)</f>
        <v>6919</v>
      </c>
      <c r="AY18" s="179" t="e">
        <f>MEDIAN(AY4:AY12)</f>
        <v>#NUM!</v>
      </c>
    </row>
    <row r="19" spans="2:55">
      <c r="H19" s="194"/>
      <c r="I19" s="194"/>
      <c r="J19" s="194"/>
      <c r="K19" s="194"/>
      <c r="L19" s="194"/>
      <c r="M19" s="194"/>
      <c r="N19" s="194"/>
      <c r="O19" s="194"/>
      <c r="P19" s="195"/>
      <c r="Q19" s="195"/>
      <c r="R19" s="194"/>
      <c r="S19" s="194"/>
      <c r="T19" s="194"/>
      <c r="U19" s="194"/>
      <c r="V19" s="194"/>
      <c r="W19" s="194"/>
      <c r="X19" s="194"/>
      <c r="Y19" s="194"/>
      <c r="Z19" s="197"/>
      <c r="AA19" s="197"/>
      <c r="AB19" s="197"/>
      <c r="AC19" s="197"/>
      <c r="AD19" s="197"/>
      <c r="AE19" s="199"/>
      <c r="AF19" s="199"/>
      <c r="AG19" s="199"/>
      <c r="AH19" s="199"/>
      <c r="AI19" s="199"/>
      <c r="AJ19" s="199"/>
      <c r="AK19" s="199"/>
      <c r="AL19" s="199"/>
      <c r="AM19" s="199"/>
      <c r="AN19" s="199"/>
      <c r="AO19" s="199"/>
      <c r="AP19" s="199"/>
      <c r="AQ19" s="199"/>
      <c r="AR19" s="199"/>
      <c r="AS19" s="199"/>
      <c r="AT19" s="199"/>
      <c r="AU19" s="199"/>
      <c r="AV19" s="199"/>
      <c r="AW19" s="199"/>
      <c r="AX19" s="199"/>
      <c r="AY19" s="199"/>
    </row>
    <row r="20" spans="2:55" ht="11.75" customHeight="1">
      <c r="B20" s="255" t="s">
        <v>417</v>
      </c>
      <c r="C20" s="256"/>
      <c r="D20" s="256"/>
      <c r="E20" s="232"/>
      <c r="F20" s="257"/>
      <c r="G20" s="233"/>
      <c r="H20" s="273">
        <f>_xlfn.QUARTILE.INC(H$4:H$17,3)</f>
        <v>27662.98416</v>
      </c>
      <c r="I20" s="273">
        <f t="shared" ref="I20:AD20" si="1">_xlfn.QUARTILE.INC(I$4:I$17,3)</f>
        <v>31315.784159999999</v>
      </c>
      <c r="J20" s="273">
        <f t="shared" si="1"/>
        <v>2784.6</v>
      </c>
      <c r="K20" s="273">
        <f t="shared" si="1"/>
        <v>535</v>
      </c>
      <c r="L20" s="273">
        <f t="shared" si="1"/>
        <v>24.551124999999999</v>
      </c>
      <c r="M20" s="273">
        <f t="shared" si="1"/>
        <v>72.493700000000004</v>
      </c>
      <c r="N20" s="273">
        <f t="shared" si="1"/>
        <v>7.8250000000000002</v>
      </c>
      <c r="O20" s="273">
        <f t="shared" si="1"/>
        <v>21.993200000000002</v>
      </c>
      <c r="P20" s="279">
        <f t="shared" si="1"/>
        <v>37.229799999999997</v>
      </c>
      <c r="Q20" s="279">
        <f t="shared" si="1"/>
        <v>16.089500000000001</v>
      </c>
      <c r="R20" s="279">
        <f t="shared" si="1"/>
        <v>11.226100000000001</v>
      </c>
      <c r="S20" s="279">
        <f t="shared" si="1"/>
        <v>23.340600000000002</v>
      </c>
      <c r="T20" s="279">
        <f t="shared" si="1"/>
        <v>28.743600000000001</v>
      </c>
      <c r="U20" s="273">
        <f t="shared" si="1"/>
        <v>13.216200000000001</v>
      </c>
      <c r="V20" s="273">
        <f t="shared" si="1"/>
        <v>52.525142500000001</v>
      </c>
      <c r="W20" s="273">
        <f t="shared" si="1"/>
        <v>24.115079999999999</v>
      </c>
      <c r="X20" s="273">
        <f t="shared" si="1"/>
        <v>8.3370700000000006</v>
      </c>
      <c r="Y20" s="258">
        <f t="shared" si="1"/>
        <v>52.525142500000001</v>
      </c>
      <c r="Z20" s="258">
        <f t="shared" si="1"/>
        <v>24.115079999999999</v>
      </c>
      <c r="AA20" s="258">
        <f t="shared" si="1"/>
        <v>35.144170000000003</v>
      </c>
      <c r="AB20" s="258">
        <f t="shared" si="1"/>
        <v>20.800689999999999</v>
      </c>
      <c r="AC20" s="258">
        <f t="shared" si="1"/>
        <v>45.595222500000006</v>
      </c>
      <c r="AD20" s="274">
        <f t="shared" si="1"/>
        <v>22.608840000000001</v>
      </c>
      <c r="AE20" s="199"/>
      <c r="AF20" s="199"/>
      <c r="AG20" s="199"/>
      <c r="AH20" s="199"/>
      <c r="AI20" s="199"/>
      <c r="AJ20" s="199"/>
      <c r="AK20" s="199"/>
      <c r="AL20" s="199"/>
      <c r="AM20" s="199"/>
      <c r="AN20" s="199"/>
      <c r="AO20" s="199"/>
      <c r="AP20" s="199"/>
      <c r="AQ20" s="199"/>
      <c r="AR20" s="199"/>
      <c r="AS20" s="199"/>
      <c r="AT20" s="199"/>
      <c r="AU20" s="199"/>
      <c r="AV20" s="199"/>
      <c r="AW20" s="199"/>
      <c r="AX20" s="199"/>
      <c r="AY20" s="199"/>
    </row>
    <row r="21" spans="2:55" ht="11.75" customHeight="1">
      <c r="B21" s="259" t="s">
        <v>418</v>
      </c>
      <c r="C21" s="260"/>
      <c r="D21" s="260"/>
      <c r="E21" s="261"/>
      <c r="F21" s="262"/>
      <c r="G21" s="271"/>
      <c r="H21" s="272">
        <f>_xlfn.QUARTILE.INC(H$4:H$17,2)</f>
        <v>10302.24626</v>
      </c>
      <c r="I21" s="272">
        <f t="shared" ref="I21:AD21" si="2">_xlfn.QUARTILE.INC(I$4:I$17,2)</f>
        <v>13379.046259999999</v>
      </c>
      <c r="J21" s="272">
        <f t="shared" si="2"/>
        <v>1642.375</v>
      </c>
      <c r="K21" s="272">
        <f t="shared" si="2"/>
        <v>267.98200000000003</v>
      </c>
      <c r="L21" s="272">
        <f t="shared" si="2"/>
        <v>21.734749999999998</v>
      </c>
      <c r="M21" s="272">
        <f t="shared" si="2"/>
        <v>64.307199999999995</v>
      </c>
      <c r="N21" s="272">
        <f t="shared" si="2"/>
        <v>7.5355999999999996</v>
      </c>
      <c r="O21" s="272">
        <f t="shared" si="2"/>
        <v>9.6683000000000003</v>
      </c>
      <c r="P21" s="280">
        <f t="shared" si="2"/>
        <v>30.226199999999999</v>
      </c>
      <c r="Q21" s="280">
        <f t="shared" si="2"/>
        <v>13.9255</v>
      </c>
      <c r="R21" s="280">
        <f t="shared" si="2"/>
        <v>7.3619000000000003</v>
      </c>
      <c r="S21" s="280">
        <f t="shared" si="2"/>
        <v>16.242799999999999</v>
      </c>
      <c r="T21" s="280">
        <f t="shared" si="2"/>
        <v>21.0928</v>
      </c>
      <c r="U21" s="272">
        <f t="shared" si="2"/>
        <v>10.518000000000001</v>
      </c>
      <c r="V21" s="272">
        <f t="shared" si="2"/>
        <v>44.772590000000001</v>
      </c>
      <c r="W21" s="272">
        <f t="shared" si="2"/>
        <v>22.434270000000001</v>
      </c>
      <c r="X21" s="272">
        <f t="shared" si="2"/>
        <v>6.9199000000000002</v>
      </c>
      <c r="Y21" s="263">
        <f t="shared" si="2"/>
        <v>44.772590000000001</v>
      </c>
      <c r="Z21" s="263">
        <f t="shared" si="2"/>
        <v>22.434270000000001</v>
      </c>
      <c r="AA21" s="263">
        <f t="shared" si="2"/>
        <v>30.505105</v>
      </c>
      <c r="AB21" s="263">
        <f t="shared" si="2"/>
        <v>15.843640000000001</v>
      </c>
      <c r="AC21" s="263">
        <f t="shared" si="2"/>
        <v>42.642710000000001</v>
      </c>
      <c r="AD21" s="275">
        <f t="shared" si="2"/>
        <v>19.931539999999998</v>
      </c>
      <c r="AE21" s="199"/>
      <c r="AF21" s="199"/>
      <c r="AG21" s="199"/>
      <c r="AH21" s="199"/>
      <c r="AI21" s="199"/>
      <c r="AJ21" s="199"/>
      <c r="AK21" s="199"/>
      <c r="AL21" s="199"/>
      <c r="AM21" s="199"/>
      <c r="AN21" s="199"/>
      <c r="AO21" s="199"/>
      <c r="AP21" s="199"/>
      <c r="AQ21" s="199"/>
      <c r="AR21" s="199"/>
      <c r="AS21" s="199"/>
      <c r="AT21" s="199"/>
      <c r="AU21" s="199"/>
      <c r="AV21" s="199"/>
      <c r="AW21" s="199"/>
      <c r="AX21" s="199"/>
      <c r="AY21" s="199"/>
    </row>
    <row r="22" spans="2:55" ht="11.75" customHeight="1">
      <c r="B22" s="265" t="s">
        <v>416</v>
      </c>
      <c r="C22" s="266"/>
      <c r="D22" s="266"/>
      <c r="E22" s="267"/>
      <c r="F22" s="268"/>
      <c r="G22" s="276"/>
      <c r="H22" s="277">
        <f>_xlfn.QUARTILE.INC(H$4:H$17,1)</f>
        <v>1295.7676799999999</v>
      </c>
      <c r="I22" s="277">
        <f t="shared" ref="I22:AD22" si="3">_xlfn.QUARTILE.INC(I$4:I$17,1)</f>
        <v>1100.5469800000001</v>
      </c>
      <c r="J22" s="277">
        <f t="shared" si="3"/>
        <v>329.15474</v>
      </c>
      <c r="K22" s="277">
        <f t="shared" si="3"/>
        <v>9.87181</v>
      </c>
      <c r="L22" s="277">
        <f t="shared" si="3"/>
        <v>14.67975</v>
      </c>
      <c r="M22" s="277">
        <f t="shared" si="3"/>
        <v>58.777799999999999</v>
      </c>
      <c r="N22" s="277">
        <f t="shared" si="3"/>
        <v>4.4364999999999997</v>
      </c>
      <c r="O22" s="277">
        <f t="shared" si="3"/>
        <v>8.2270000000000003</v>
      </c>
      <c r="P22" s="281">
        <f t="shared" si="3"/>
        <v>29.324999999999999</v>
      </c>
      <c r="Q22" s="281">
        <f t="shared" si="3"/>
        <v>12.3437</v>
      </c>
      <c r="R22" s="281">
        <f t="shared" si="3"/>
        <v>5.0856000000000003</v>
      </c>
      <c r="S22" s="281">
        <f t="shared" si="3"/>
        <v>7.1443000000000003</v>
      </c>
      <c r="T22" s="281">
        <f t="shared" si="3"/>
        <v>16.719000000000001</v>
      </c>
      <c r="U22" s="277">
        <f t="shared" si="3"/>
        <v>6.2268999999999997</v>
      </c>
      <c r="V22" s="277">
        <f t="shared" si="3"/>
        <v>30.306532499999999</v>
      </c>
      <c r="W22" s="277">
        <f t="shared" si="3"/>
        <v>15.390219999999999</v>
      </c>
      <c r="X22" s="277">
        <f t="shared" si="3"/>
        <v>4.8255499999999998</v>
      </c>
      <c r="Y22" s="269">
        <f t="shared" si="3"/>
        <v>30.306532499999999</v>
      </c>
      <c r="Z22" s="269">
        <f t="shared" si="3"/>
        <v>15.390219999999999</v>
      </c>
      <c r="AA22" s="269">
        <f t="shared" si="3"/>
        <v>24.729067499999999</v>
      </c>
      <c r="AB22" s="269">
        <f t="shared" si="3"/>
        <v>12.837339999999999</v>
      </c>
      <c r="AC22" s="269">
        <f t="shared" si="3"/>
        <v>33.328967500000005</v>
      </c>
      <c r="AD22" s="278">
        <f t="shared" si="3"/>
        <v>12.55194</v>
      </c>
      <c r="AE22" s="199"/>
      <c r="AF22" s="199"/>
      <c r="AG22" s="199"/>
      <c r="AH22" s="199"/>
      <c r="AI22" s="199"/>
      <c r="AJ22" s="199"/>
      <c r="AK22" s="199"/>
      <c r="AL22" s="199"/>
      <c r="AM22" s="199"/>
      <c r="AN22" s="199"/>
      <c r="AO22" s="199"/>
      <c r="AP22" s="199"/>
      <c r="AQ22" s="199"/>
      <c r="AR22" s="199"/>
      <c r="AS22" s="199"/>
      <c r="AT22" s="199"/>
      <c r="AU22" s="199"/>
      <c r="AV22" s="199"/>
      <c r="AW22" s="199"/>
      <c r="AX22" s="199"/>
      <c r="AY22" s="199"/>
    </row>
    <row r="23" spans="2:55">
      <c r="E23" s="192"/>
      <c r="H23" s="194"/>
      <c r="I23" s="205"/>
      <c r="J23" s="194"/>
      <c r="K23" s="205"/>
      <c r="L23" s="205"/>
      <c r="M23" s="205"/>
      <c r="N23" s="205"/>
      <c r="O23" s="205"/>
      <c r="P23" s="205"/>
      <c r="Q23" s="205"/>
      <c r="R23" s="205"/>
      <c r="S23" s="205"/>
      <c r="T23" s="205"/>
      <c r="U23" s="205"/>
      <c r="V23" s="205"/>
      <c r="W23" s="205"/>
      <c r="X23" s="205"/>
      <c r="Y23" s="205"/>
      <c r="Z23" s="205"/>
      <c r="AA23" s="205"/>
      <c r="AB23" s="205"/>
    </row>
    <row r="24" spans="2:55" s="3" customFormat="1">
      <c r="E24" s="192"/>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row>
    <row r="25" spans="2:55">
      <c r="E25" s="192"/>
      <c r="H25" s="205"/>
      <c r="I25" s="205"/>
      <c r="J25" s="205"/>
      <c r="K25" s="205"/>
      <c r="L25" s="205"/>
      <c r="M25" s="205"/>
      <c r="N25" s="205"/>
      <c r="O25" s="205"/>
      <c r="P25" s="205"/>
      <c r="Q25" s="205"/>
      <c r="R25" s="205"/>
      <c r="S25" s="205"/>
      <c r="T25" s="205"/>
      <c r="U25" s="205"/>
      <c r="V25" s="205"/>
      <c r="W25" s="205"/>
      <c r="X25" s="205"/>
      <c r="Y25" s="205"/>
      <c r="Z25" s="205"/>
      <c r="AA25" s="205"/>
      <c r="AB25" s="205"/>
      <c r="AV25" s="201"/>
      <c r="AW25" s="143"/>
      <c r="AX25" s="201"/>
      <c r="AY25" s="203"/>
    </row>
    <row r="26" spans="2:55">
      <c r="E26" s="192"/>
      <c r="H26" s="205"/>
      <c r="I26" s="205"/>
      <c r="J26" s="205"/>
      <c r="K26" s="205"/>
      <c r="L26" s="205"/>
      <c r="M26" s="205"/>
      <c r="N26" s="205"/>
      <c r="O26" s="205"/>
      <c r="P26" s="205"/>
      <c r="Q26" s="205"/>
      <c r="R26" s="205"/>
      <c r="S26" s="205"/>
      <c r="T26" s="205"/>
      <c r="U26" s="205"/>
      <c r="V26" s="205"/>
      <c r="W26" s="205"/>
      <c r="X26" s="205"/>
      <c r="Y26" s="205"/>
      <c r="Z26" s="205"/>
      <c r="AA26" s="205"/>
      <c r="AB26" s="205"/>
    </row>
    <row r="27" spans="2:55">
      <c r="E27" s="192"/>
      <c r="H27" s="205"/>
      <c r="I27" s="205"/>
      <c r="J27" s="205"/>
      <c r="K27" s="205"/>
      <c r="L27" s="205"/>
      <c r="M27" s="205"/>
      <c r="N27" s="205"/>
      <c r="O27" s="205"/>
      <c r="P27" s="205"/>
      <c r="Q27" s="205"/>
      <c r="R27" s="205"/>
      <c r="S27" s="205"/>
      <c r="T27" s="205"/>
      <c r="U27" s="205"/>
      <c r="V27" s="205"/>
      <c r="W27" s="205"/>
      <c r="X27" s="205"/>
      <c r="Y27" s="205"/>
      <c r="Z27" s="205"/>
      <c r="AA27" s="205"/>
      <c r="AB27" s="205"/>
    </row>
    <row r="28" spans="2:55">
      <c r="E28" s="192"/>
      <c r="H28" s="205"/>
      <c r="I28" s="205"/>
      <c r="J28" s="205"/>
      <c r="K28" s="205"/>
      <c r="L28" s="205"/>
      <c r="M28" s="205"/>
      <c r="N28" s="205"/>
      <c r="O28" s="205"/>
      <c r="P28" s="205"/>
      <c r="Q28" s="205"/>
      <c r="R28" s="205"/>
      <c r="S28" s="205"/>
      <c r="T28" s="205"/>
      <c r="U28" s="205"/>
      <c r="V28" s="205"/>
      <c r="W28" s="205"/>
      <c r="X28" s="205"/>
      <c r="Y28" s="205"/>
      <c r="Z28" s="205"/>
      <c r="AA28" s="205"/>
      <c r="AB28" s="205"/>
    </row>
    <row r="29" spans="2:55">
      <c r="E29" s="192"/>
      <c r="H29" s="205"/>
      <c r="I29" s="205"/>
      <c r="J29" s="205"/>
      <c r="K29" s="205"/>
      <c r="L29" s="205"/>
      <c r="M29" s="205"/>
      <c r="N29" s="205"/>
      <c r="O29" s="205"/>
      <c r="P29" s="205"/>
      <c r="Q29" s="205"/>
      <c r="R29" s="205"/>
      <c r="S29" s="205"/>
      <c r="T29" s="205"/>
      <c r="U29" s="205"/>
      <c r="V29" s="205"/>
      <c r="W29" s="205"/>
      <c r="X29" s="205"/>
      <c r="Y29" s="205"/>
      <c r="Z29" s="205"/>
      <c r="AA29" s="205"/>
      <c r="AB29" s="205"/>
    </row>
    <row r="30" spans="2:55" s="142" customFormat="1">
      <c r="B30" s="141"/>
      <c r="C30" s="191"/>
      <c r="D30" s="191"/>
      <c r="E30" s="204"/>
      <c r="F30" s="193"/>
      <c r="G30" s="191"/>
      <c r="H30" s="205"/>
      <c r="I30" s="205"/>
      <c r="J30" s="205"/>
      <c r="K30" s="205"/>
      <c r="L30" s="205"/>
      <c r="M30" s="205"/>
      <c r="N30" s="205"/>
      <c r="O30" s="205"/>
      <c r="P30" s="205"/>
      <c r="Q30" s="205"/>
      <c r="R30" s="205"/>
      <c r="S30" s="205"/>
      <c r="T30" s="205"/>
      <c r="U30" s="205"/>
      <c r="V30" s="205"/>
      <c r="W30" s="205"/>
      <c r="X30" s="205"/>
      <c r="Y30" s="205"/>
      <c r="Z30" s="205"/>
      <c r="AA30" s="205"/>
      <c r="AB30" s="205"/>
      <c r="AC30" s="143"/>
      <c r="AD30" s="143"/>
      <c r="AE30" s="141"/>
      <c r="AF30" s="141"/>
      <c r="AG30" s="141"/>
      <c r="AH30" s="141"/>
      <c r="AI30" s="141"/>
      <c r="AJ30" s="141"/>
      <c r="AK30" s="141"/>
      <c r="AL30" s="141"/>
      <c r="AM30" s="141"/>
      <c r="AN30" s="141"/>
      <c r="AO30" s="141"/>
      <c r="AP30" s="141"/>
      <c r="AQ30" s="141"/>
      <c r="AR30" s="141"/>
      <c r="AS30" s="141"/>
      <c r="AT30" s="141"/>
      <c r="AU30" s="141"/>
      <c r="AV30" s="141"/>
      <c r="AW30" s="141"/>
      <c r="AX30" s="141"/>
      <c r="AY30" s="141"/>
      <c r="AZ30" s="141"/>
      <c r="BA30" s="141"/>
      <c r="BB30" s="141"/>
      <c r="BC30" s="141"/>
    </row>
    <row r="31" spans="2:55" s="142" customFormat="1">
      <c r="B31" s="141"/>
      <c r="C31" s="191"/>
      <c r="D31" s="191"/>
      <c r="E31" s="204"/>
      <c r="F31" s="193"/>
      <c r="G31" s="191"/>
      <c r="H31" s="205"/>
      <c r="I31" s="205"/>
      <c r="J31" s="205"/>
      <c r="K31" s="205"/>
      <c r="L31" s="205"/>
      <c r="M31" s="205"/>
      <c r="N31" s="205"/>
      <c r="O31" s="205"/>
      <c r="P31" s="205"/>
      <c r="Q31" s="205"/>
      <c r="R31" s="205"/>
      <c r="S31" s="205"/>
      <c r="T31" s="205"/>
      <c r="U31" s="205"/>
      <c r="V31" s="205"/>
      <c r="W31" s="205"/>
      <c r="X31" s="205"/>
      <c r="Y31" s="205"/>
      <c r="Z31" s="205"/>
      <c r="AA31" s="205"/>
      <c r="AB31" s="205"/>
      <c r="AC31" s="143"/>
      <c r="AD31" s="143"/>
      <c r="AE31" s="141"/>
      <c r="AF31" s="141"/>
      <c r="AG31" s="141"/>
      <c r="AH31" s="141"/>
      <c r="AI31" s="141"/>
      <c r="AJ31" s="141"/>
      <c r="AK31" s="141"/>
      <c r="AL31" s="141"/>
      <c r="AM31" s="141"/>
      <c r="AN31" s="141"/>
      <c r="AO31" s="141"/>
      <c r="AP31" s="141"/>
      <c r="AQ31" s="141"/>
      <c r="AR31" s="141"/>
      <c r="AS31" s="141"/>
      <c r="AT31" s="141"/>
      <c r="AU31" s="141"/>
      <c r="AV31" s="141"/>
      <c r="AW31" s="141"/>
      <c r="AX31" s="141"/>
      <c r="AY31" s="141"/>
      <c r="AZ31" s="141"/>
      <c r="BA31" s="141"/>
      <c r="BB31" s="141"/>
      <c r="BC31" s="141"/>
    </row>
    <row r="32" spans="2:55" s="142" customFormat="1">
      <c r="B32" s="141"/>
      <c r="C32" s="191"/>
      <c r="D32" s="191"/>
      <c r="E32" s="204"/>
      <c r="F32" s="193"/>
      <c r="G32" s="191"/>
      <c r="H32" s="205"/>
      <c r="I32" s="205"/>
      <c r="J32" s="205"/>
      <c r="K32" s="205"/>
      <c r="L32" s="205"/>
      <c r="M32" s="205"/>
      <c r="N32" s="205"/>
      <c r="O32" s="205"/>
      <c r="P32" s="205"/>
      <c r="Q32" s="205"/>
      <c r="R32" s="205"/>
      <c r="S32" s="205"/>
      <c r="T32" s="205"/>
      <c r="U32" s="205"/>
      <c r="V32" s="205"/>
      <c r="W32" s="205"/>
      <c r="X32" s="205"/>
      <c r="Y32" s="205"/>
      <c r="Z32" s="205"/>
      <c r="AA32" s="205"/>
      <c r="AB32" s="205"/>
      <c r="AC32" s="143"/>
      <c r="AD32" s="143"/>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row>
    <row r="33" spans="2:55" s="142" customFormat="1">
      <c r="B33" s="141"/>
      <c r="C33" s="191"/>
      <c r="D33" s="191"/>
      <c r="E33" s="204"/>
      <c r="F33" s="193"/>
      <c r="G33" s="191"/>
      <c r="H33" s="205"/>
      <c r="I33" s="205"/>
      <c r="J33" s="205"/>
      <c r="K33" s="205"/>
      <c r="L33" s="205"/>
      <c r="M33" s="205"/>
      <c r="N33" s="205"/>
      <c r="O33" s="205"/>
      <c r="P33" s="205"/>
      <c r="Q33" s="205"/>
      <c r="R33" s="205"/>
      <c r="S33" s="205"/>
      <c r="T33" s="205"/>
      <c r="U33" s="205"/>
      <c r="V33" s="205"/>
      <c r="W33" s="205"/>
      <c r="X33" s="205"/>
      <c r="Y33" s="205"/>
      <c r="Z33" s="205"/>
      <c r="AA33" s="205"/>
      <c r="AB33" s="205"/>
      <c r="AC33" s="143"/>
      <c r="AD33" s="143"/>
      <c r="AE33" s="141"/>
      <c r="AF33" s="141"/>
      <c r="AG33" s="141"/>
      <c r="AH33" s="141"/>
      <c r="AI33" s="141"/>
      <c r="AJ33" s="141"/>
      <c r="AK33" s="141"/>
      <c r="AL33" s="141"/>
      <c r="AM33" s="141"/>
      <c r="AN33" s="141"/>
      <c r="AO33" s="141"/>
      <c r="AP33" s="141"/>
      <c r="AQ33" s="141"/>
      <c r="AR33" s="141"/>
      <c r="AS33" s="141"/>
      <c r="AT33" s="141"/>
      <c r="AU33" s="141"/>
      <c r="AV33" s="141"/>
      <c r="AW33" s="141"/>
      <c r="AX33" s="141"/>
      <c r="AY33" s="141"/>
      <c r="AZ33" s="141"/>
      <c r="BA33" s="141"/>
      <c r="BB33" s="141"/>
      <c r="BC33" s="141"/>
    </row>
    <row r="34" spans="2:55" s="142" customFormat="1">
      <c r="B34" s="141"/>
      <c r="C34" s="191"/>
      <c r="D34" s="191"/>
      <c r="E34" s="204"/>
      <c r="F34" s="193"/>
      <c r="G34" s="191"/>
      <c r="H34" s="205"/>
      <c r="I34" s="205"/>
      <c r="J34" s="205"/>
      <c r="K34" s="205"/>
      <c r="L34" s="205"/>
      <c r="M34" s="205"/>
      <c r="N34" s="205"/>
      <c r="O34" s="205"/>
      <c r="P34" s="205"/>
      <c r="Q34" s="205"/>
      <c r="R34" s="205"/>
      <c r="S34" s="205"/>
      <c r="T34" s="205"/>
      <c r="U34" s="205"/>
      <c r="V34" s="205"/>
      <c r="W34" s="205"/>
      <c r="X34" s="205"/>
      <c r="Y34" s="205"/>
      <c r="Z34" s="205"/>
      <c r="AA34" s="205"/>
      <c r="AB34" s="205"/>
      <c r="AC34" s="143"/>
      <c r="AD34" s="143"/>
      <c r="AE34" s="141"/>
      <c r="AF34" s="141"/>
      <c r="AG34" s="141"/>
      <c r="AH34" s="141"/>
      <c r="AI34" s="141"/>
      <c r="AJ34" s="141"/>
      <c r="AK34" s="141"/>
      <c r="AL34" s="141"/>
      <c r="AM34" s="141"/>
      <c r="AN34" s="141"/>
      <c r="AO34" s="141"/>
      <c r="AP34" s="141"/>
      <c r="AQ34" s="141"/>
      <c r="AR34" s="141"/>
      <c r="AS34" s="141"/>
      <c r="AT34" s="141"/>
      <c r="AU34" s="141"/>
      <c r="AV34" s="141"/>
      <c r="AW34" s="141"/>
      <c r="AX34" s="141"/>
      <c r="AY34" s="141"/>
      <c r="AZ34" s="141"/>
      <c r="BA34" s="141"/>
      <c r="BB34" s="141"/>
      <c r="BC34" s="141"/>
    </row>
    <row r="35" spans="2:55" s="142" customFormat="1">
      <c r="B35" s="141"/>
      <c r="C35" s="191"/>
      <c r="D35" s="191"/>
      <c r="E35" s="204"/>
      <c r="F35" s="193"/>
      <c r="G35" s="191"/>
      <c r="H35" s="205"/>
      <c r="I35" s="205"/>
      <c r="J35" s="205"/>
      <c r="K35" s="205"/>
      <c r="L35" s="205"/>
      <c r="M35" s="205"/>
      <c r="N35" s="205"/>
      <c r="O35" s="205"/>
      <c r="P35" s="205"/>
      <c r="Q35" s="205"/>
      <c r="R35" s="205"/>
      <c r="S35" s="205"/>
      <c r="T35" s="205"/>
      <c r="U35" s="205"/>
      <c r="V35" s="205"/>
      <c r="W35" s="205"/>
      <c r="X35" s="205"/>
      <c r="Y35" s="205"/>
      <c r="Z35" s="205"/>
      <c r="AA35" s="205"/>
      <c r="AB35" s="205"/>
      <c r="AC35" s="143"/>
      <c r="AD35" s="143"/>
      <c r="AE35" s="141"/>
      <c r="AF35" s="141"/>
      <c r="AG35" s="141"/>
      <c r="AH35" s="141"/>
      <c r="AI35" s="141"/>
      <c r="AJ35" s="141"/>
      <c r="AK35" s="141"/>
      <c r="AL35" s="141"/>
      <c r="AM35" s="141"/>
      <c r="AN35" s="141"/>
      <c r="AO35" s="141"/>
      <c r="AP35" s="141"/>
      <c r="AQ35" s="141"/>
      <c r="AR35" s="141"/>
      <c r="AS35" s="141"/>
      <c r="AT35" s="141"/>
      <c r="AU35" s="141"/>
      <c r="AV35" s="141"/>
      <c r="AW35" s="141"/>
      <c r="AX35" s="141"/>
      <c r="AY35" s="141"/>
      <c r="AZ35" s="141"/>
      <c r="BA35" s="141"/>
      <c r="BB35" s="141"/>
      <c r="BC35" s="141"/>
    </row>
    <row r="36" spans="2:55" s="142" customFormat="1">
      <c r="B36" s="141"/>
      <c r="C36" s="191"/>
      <c r="D36" s="191"/>
      <c r="E36" s="204"/>
      <c r="F36" s="193"/>
      <c r="G36" s="191"/>
      <c r="H36" s="205"/>
      <c r="I36" s="205"/>
      <c r="J36" s="205"/>
      <c r="K36" s="205"/>
      <c r="L36" s="205"/>
      <c r="M36" s="205"/>
      <c r="N36" s="205"/>
      <c r="O36" s="205"/>
      <c r="P36" s="205"/>
      <c r="Q36" s="205"/>
      <c r="R36" s="205"/>
      <c r="S36" s="205"/>
      <c r="T36" s="205"/>
      <c r="U36" s="205"/>
      <c r="V36" s="205"/>
      <c r="W36" s="205"/>
      <c r="X36" s="205"/>
      <c r="Y36" s="205"/>
      <c r="Z36" s="205"/>
      <c r="AA36" s="205"/>
      <c r="AB36" s="205"/>
      <c r="AC36" s="143"/>
      <c r="AD36" s="143"/>
      <c r="AE36" s="141"/>
      <c r="AF36" s="141"/>
      <c r="AG36" s="141"/>
      <c r="AH36" s="141"/>
      <c r="AI36" s="141"/>
      <c r="AJ36" s="141"/>
      <c r="AK36" s="141"/>
      <c r="AL36" s="141"/>
      <c r="AM36" s="141"/>
      <c r="AN36" s="141"/>
      <c r="AO36" s="141"/>
      <c r="AP36" s="141"/>
      <c r="AQ36" s="141"/>
      <c r="AR36" s="141"/>
      <c r="AS36" s="141"/>
      <c r="AT36" s="141"/>
      <c r="AU36" s="141"/>
      <c r="AV36" s="141"/>
      <c r="AW36" s="141"/>
      <c r="AX36" s="141"/>
      <c r="AY36" s="141"/>
      <c r="AZ36" s="141"/>
      <c r="BA36" s="141"/>
      <c r="BB36" s="141"/>
      <c r="BC36" s="141"/>
    </row>
    <row r="37" spans="2:55" s="142" customFormat="1">
      <c r="B37" s="141"/>
      <c r="C37" s="191"/>
      <c r="D37" s="191"/>
      <c r="E37" s="204"/>
      <c r="F37" s="193"/>
      <c r="G37" s="191"/>
      <c r="H37" s="205"/>
      <c r="I37" s="205"/>
      <c r="J37" s="205"/>
      <c r="K37" s="205"/>
      <c r="L37" s="205"/>
      <c r="M37" s="205"/>
      <c r="N37" s="205"/>
      <c r="O37" s="205"/>
      <c r="P37" s="205"/>
      <c r="Q37" s="205"/>
      <c r="R37" s="205"/>
      <c r="S37" s="205"/>
      <c r="T37" s="205"/>
      <c r="U37" s="205"/>
      <c r="V37" s="205"/>
      <c r="W37" s="205"/>
      <c r="X37" s="205"/>
      <c r="Y37" s="205"/>
      <c r="Z37" s="205"/>
      <c r="AA37" s="205"/>
      <c r="AB37" s="205"/>
      <c r="AC37" s="143"/>
      <c r="AD37" s="143"/>
      <c r="AE37" s="141"/>
      <c r="AF37" s="141"/>
      <c r="AG37" s="141"/>
      <c r="AH37" s="141"/>
      <c r="AI37" s="141"/>
      <c r="AJ37" s="141"/>
      <c r="AK37" s="141"/>
      <c r="AL37" s="141"/>
      <c r="AM37" s="141"/>
      <c r="AN37" s="141"/>
      <c r="AO37" s="141"/>
      <c r="AP37" s="141"/>
      <c r="AQ37" s="141"/>
      <c r="AR37" s="141"/>
      <c r="AS37" s="141"/>
      <c r="AT37" s="141"/>
      <c r="AU37" s="141"/>
      <c r="AV37" s="141"/>
      <c r="AW37" s="141"/>
      <c r="AX37" s="141"/>
      <c r="AY37" s="141"/>
      <c r="AZ37" s="141"/>
      <c r="BA37" s="141"/>
      <c r="BB37" s="141"/>
      <c r="BC37" s="141"/>
    </row>
    <row r="38" spans="2:55" s="142" customFormat="1">
      <c r="B38" s="141"/>
      <c r="C38" s="191"/>
      <c r="D38" s="191"/>
      <c r="E38" s="204"/>
      <c r="F38" s="193"/>
      <c r="G38" s="191"/>
      <c r="H38" s="205"/>
      <c r="I38" s="205"/>
      <c r="J38" s="205"/>
      <c r="K38" s="205"/>
      <c r="L38" s="205"/>
      <c r="M38" s="205"/>
      <c r="N38" s="205"/>
      <c r="O38" s="205"/>
      <c r="P38" s="205"/>
      <c r="Q38" s="205"/>
      <c r="R38" s="205"/>
      <c r="S38" s="205"/>
      <c r="T38" s="205"/>
      <c r="U38" s="205"/>
      <c r="V38" s="205"/>
      <c r="W38" s="205"/>
      <c r="X38" s="205"/>
      <c r="Y38" s="205"/>
      <c r="Z38" s="205"/>
      <c r="AA38" s="205"/>
      <c r="AB38" s="205"/>
      <c r="AC38" s="143"/>
      <c r="AD38" s="143"/>
      <c r="AE38" s="141"/>
      <c r="AF38" s="141"/>
      <c r="AG38" s="141"/>
      <c r="AH38" s="141"/>
      <c r="AI38" s="141"/>
      <c r="AJ38" s="141"/>
      <c r="AK38" s="141"/>
      <c r="AL38" s="141"/>
      <c r="AM38" s="141"/>
      <c r="AN38" s="141"/>
      <c r="AO38" s="141"/>
      <c r="AP38" s="141"/>
      <c r="AQ38" s="141"/>
      <c r="AR38" s="141"/>
      <c r="AS38" s="141"/>
      <c r="AT38" s="141"/>
      <c r="AU38" s="141"/>
      <c r="AV38" s="141"/>
      <c r="AW38" s="141"/>
      <c r="AX38" s="141"/>
      <c r="AY38" s="141"/>
      <c r="AZ38" s="141"/>
      <c r="BA38" s="141"/>
      <c r="BB38" s="141"/>
      <c r="BC38" s="141"/>
    </row>
    <row r="39" spans="2:55" s="142" customFormat="1">
      <c r="B39" s="141"/>
      <c r="C39" s="191"/>
      <c r="D39" s="191"/>
      <c r="E39" s="204"/>
      <c r="F39" s="193"/>
      <c r="G39" s="191"/>
      <c r="H39" s="205"/>
      <c r="I39" s="205"/>
      <c r="J39" s="205"/>
      <c r="K39" s="205"/>
      <c r="L39" s="205"/>
      <c r="M39" s="205"/>
      <c r="N39" s="205"/>
      <c r="O39" s="205"/>
      <c r="P39" s="205"/>
      <c r="Q39" s="205"/>
      <c r="R39" s="205"/>
      <c r="S39" s="205"/>
      <c r="T39" s="205"/>
      <c r="U39" s="205"/>
      <c r="V39" s="205"/>
      <c r="W39" s="205"/>
      <c r="X39" s="205"/>
      <c r="Y39" s="205"/>
      <c r="Z39" s="205"/>
      <c r="AA39" s="205"/>
      <c r="AB39" s="205"/>
      <c r="AC39" s="143"/>
      <c r="AD39" s="143"/>
      <c r="AE39" s="141"/>
      <c r="AF39" s="141"/>
      <c r="AG39" s="141"/>
      <c r="AH39" s="141"/>
      <c r="AI39" s="141"/>
      <c r="AJ39" s="141"/>
      <c r="AK39" s="141"/>
      <c r="AL39" s="141"/>
      <c r="AM39" s="141"/>
      <c r="AN39" s="141"/>
      <c r="AO39" s="141"/>
      <c r="AP39" s="141"/>
      <c r="AQ39" s="141"/>
      <c r="AR39" s="141"/>
      <c r="AS39" s="141"/>
      <c r="AT39" s="141"/>
      <c r="AU39" s="141"/>
      <c r="AV39" s="141"/>
      <c r="AW39" s="141"/>
      <c r="AX39" s="141"/>
      <c r="AY39" s="141"/>
      <c r="AZ39" s="141"/>
      <c r="BA39" s="141"/>
      <c r="BB39" s="141"/>
      <c r="BC39" s="141"/>
    </row>
    <row r="40" spans="2:55" s="142" customFormat="1">
      <c r="B40" s="141"/>
      <c r="C40" s="191"/>
      <c r="D40" s="191"/>
      <c r="E40" s="204"/>
      <c r="F40" s="193"/>
      <c r="G40" s="191"/>
      <c r="H40" s="205"/>
      <c r="I40" s="205"/>
      <c r="J40" s="205"/>
      <c r="K40" s="205"/>
      <c r="L40" s="205"/>
      <c r="M40" s="205"/>
      <c r="N40" s="205"/>
      <c r="O40" s="205"/>
      <c r="P40" s="205"/>
      <c r="Q40" s="205"/>
      <c r="R40" s="205"/>
      <c r="S40" s="205"/>
      <c r="T40" s="205"/>
      <c r="U40" s="205"/>
      <c r="V40" s="205"/>
      <c r="W40" s="205"/>
      <c r="X40" s="205"/>
      <c r="Y40" s="205"/>
      <c r="Z40" s="205"/>
      <c r="AA40" s="205"/>
      <c r="AB40" s="205"/>
      <c r="AC40" s="143"/>
      <c r="AD40" s="143"/>
      <c r="AE40" s="141"/>
      <c r="AF40" s="141"/>
      <c r="AG40" s="141"/>
      <c r="AH40" s="141"/>
      <c r="AI40" s="141"/>
      <c r="AJ40" s="141"/>
      <c r="AK40" s="141"/>
      <c r="AL40" s="141"/>
      <c r="AM40" s="141"/>
      <c r="AN40" s="141"/>
      <c r="AO40" s="141"/>
      <c r="AP40" s="141"/>
      <c r="AQ40" s="141"/>
      <c r="AR40" s="141"/>
      <c r="AS40" s="141"/>
      <c r="AT40" s="141"/>
      <c r="AU40" s="141"/>
      <c r="AV40" s="141"/>
      <c r="AW40" s="141"/>
      <c r="AX40" s="141"/>
      <c r="AY40" s="141"/>
      <c r="AZ40" s="141"/>
      <c r="BA40" s="141"/>
      <c r="BB40" s="141"/>
      <c r="BC40" s="141"/>
    </row>
    <row r="41" spans="2:55" s="142" customFormat="1">
      <c r="B41" s="141"/>
      <c r="C41" s="191"/>
      <c r="D41" s="191"/>
      <c r="E41" s="204"/>
      <c r="F41" s="193"/>
      <c r="G41" s="191"/>
      <c r="H41" s="205"/>
      <c r="I41" s="205"/>
      <c r="J41" s="205"/>
      <c r="K41" s="205"/>
      <c r="L41" s="205"/>
      <c r="M41" s="205"/>
      <c r="N41" s="205"/>
      <c r="O41" s="205"/>
      <c r="P41" s="205"/>
      <c r="Q41" s="205"/>
      <c r="R41" s="205"/>
      <c r="S41" s="205"/>
      <c r="T41" s="205"/>
      <c r="U41" s="205"/>
      <c r="V41" s="205"/>
      <c r="W41" s="205"/>
      <c r="X41" s="205"/>
      <c r="Y41" s="205"/>
      <c r="Z41" s="205"/>
      <c r="AA41" s="205"/>
      <c r="AB41" s="205"/>
      <c r="AC41" s="143"/>
      <c r="AD41" s="143"/>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C41" s="141"/>
    </row>
    <row r="42" spans="2:55" s="142" customFormat="1">
      <c r="B42" s="141"/>
      <c r="C42" s="191"/>
      <c r="D42" s="191"/>
      <c r="E42" s="204"/>
      <c r="F42" s="193"/>
      <c r="G42" s="191"/>
      <c r="H42" s="205"/>
      <c r="I42" s="205"/>
      <c r="J42" s="205"/>
      <c r="K42" s="205"/>
      <c r="L42" s="205"/>
      <c r="M42" s="205"/>
      <c r="N42" s="205"/>
      <c r="O42" s="205"/>
      <c r="P42" s="205"/>
      <c r="Q42" s="205"/>
      <c r="R42" s="205"/>
      <c r="S42" s="205"/>
      <c r="T42" s="205"/>
      <c r="U42" s="205"/>
      <c r="V42" s="205"/>
      <c r="W42" s="205"/>
      <c r="X42" s="205"/>
      <c r="Y42" s="205"/>
      <c r="Z42" s="205"/>
      <c r="AA42" s="205"/>
      <c r="AB42" s="205"/>
      <c r="AC42" s="143"/>
      <c r="AD42" s="143"/>
      <c r="AE42" s="141"/>
      <c r="AF42" s="141"/>
      <c r="AG42" s="141"/>
      <c r="AH42" s="141"/>
      <c r="AI42" s="141"/>
      <c r="AJ42" s="141"/>
      <c r="AK42" s="141"/>
      <c r="AL42" s="141"/>
      <c r="AM42" s="141"/>
      <c r="AN42" s="141"/>
      <c r="AO42" s="141"/>
      <c r="AP42" s="141"/>
      <c r="AQ42" s="141"/>
      <c r="AR42" s="141"/>
      <c r="AS42" s="141"/>
      <c r="AT42" s="141"/>
      <c r="AU42" s="141"/>
      <c r="AV42" s="141"/>
      <c r="AW42" s="141"/>
      <c r="AX42" s="141"/>
      <c r="AY42" s="141"/>
      <c r="AZ42" s="141"/>
      <c r="BA42" s="141"/>
      <c r="BB42" s="141"/>
      <c r="BC42" s="141"/>
    </row>
    <row r="43" spans="2:55" s="142" customFormat="1">
      <c r="B43" s="141"/>
      <c r="C43" s="191"/>
      <c r="D43" s="191"/>
      <c r="E43" s="204"/>
      <c r="F43" s="193"/>
      <c r="G43" s="191"/>
      <c r="H43" s="205"/>
      <c r="I43" s="205"/>
      <c r="J43" s="205"/>
      <c r="K43" s="205"/>
      <c r="L43" s="205"/>
      <c r="M43" s="205"/>
      <c r="N43" s="205"/>
      <c r="O43" s="205"/>
      <c r="P43" s="205"/>
      <c r="Q43" s="205"/>
      <c r="R43" s="205"/>
      <c r="S43" s="205"/>
      <c r="T43" s="205"/>
      <c r="U43" s="205"/>
      <c r="V43" s="205"/>
      <c r="W43" s="205"/>
      <c r="X43" s="205"/>
      <c r="Y43" s="205"/>
      <c r="Z43" s="205"/>
      <c r="AA43" s="205"/>
      <c r="AB43" s="205"/>
      <c r="AC43" s="143"/>
      <c r="AD43" s="143"/>
      <c r="AE43" s="141"/>
      <c r="AF43" s="141"/>
      <c r="AG43" s="141"/>
      <c r="AH43" s="141"/>
      <c r="AI43" s="141"/>
      <c r="AJ43" s="141"/>
      <c r="AK43" s="141"/>
      <c r="AL43" s="141"/>
      <c r="AM43" s="141"/>
      <c r="AN43" s="141"/>
      <c r="AO43" s="141"/>
      <c r="AP43" s="141"/>
      <c r="AQ43" s="141"/>
      <c r="AR43" s="141"/>
      <c r="AS43" s="141"/>
      <c r="AT43" s="141"/>
      <c r="AU43" s="141"/>
      <c r="AV43" s="141"/>
      <c r="AW43" s="141"/>
      <c r="AX43" s="141"/>
      <c r="AY43" s="141"/>
      <c r="AZ43" s="141"/>
      <c r="BA43" s="141"/>
      <c r="BB43" s="141"/>
      <c r="BC43" s="141"/>
    </row>
    <row r="44" spans="2:55" s="142" customFormat="1">
      <c r="B44" s="141"/>
      <c r="C44" s="191"/>
      <c r="D44" s="191"/>
      <c r="E44" s="204"/>
      <c r="F44" s="193"/>
      <c r="G44" s="191"/>
      <c r="H44" s="205"/>
      <c r="I44" s="205"/>
      <c r="J44" s="205"/>
      <c r="K44" s="205"/>
      <c r="L44" s="205"/>
      <c r="M44" s="205"/>
      <c r="N44" s="205"/>
      <c r="O44" s="205"/>
      <c r="P44" s="205"/>
      <c r="Q44" s="205"/>
      <c r="R44" s="205"/>
      <c r="S44" s="205"/>
      <c r="T44" s="205"/>
      <c r="U44" s="205"/>
      <c r="V44" s="205"/>
      <c r="W44" s="205"/>
      <c r="X44" s="205"/>
      <c r="Y44" s="205"/>
      <c r="Z44" s="205"/>
      <c r="AA44" s="205"/>
      <c r="AB44" s="205"/>
      <c r="AC44" s="143"/>
      <c r="AD44" s="143"/>
      <c r="AE44" s="141"/>
      <c r="AF44" s="141"/>
      <c r="AG44" s="141"/>
      <c r="AH44" s="141"/>
      <c r="AI44" s="141"/>
      <c r="AJ44" s="141"/>
      <c r="AK44" s="141"/>
      <c r="AL44" s="141"/>
      <c r="AM44" s="141"/>
      <c r="AN44" s="141"/>
      <c r="AO44" s="141"/>
      <c r="AP44" s="141"/>
      <c r="AQ44" s="141"/>
      <c r="AR44" s="141"/>
      <c r="AS44" s="141"/>
      <c r="AT44" s="141"/>
      <c r="AU44" s="141"/>
      <c r="AV44" s="141"/>
      <c r="AW44" s="141"/>
      <c r="AX44" s="141"/>
      <c r="AY44" s="141"/>
      <c r="AZ44" s="141"/>
      <c r="BA44" s="141"/>
      <c r="BB44" s="141"/>
      <c r="BC44" s="141"/>
    </row>
    <row r="45" spans="2:55" s="142" customFormat="1">
      <c r="B45" s="141"/>
      <c r="C45" s="191"/>
      <c r="D45" s="191"/>
      <c r="E45" s="204"/>
      <c r="F45" s="193"/>
      <c r="G45" s="191"/>
      <c r="H45" s="205"/>
      <c r="I45" s="205"/>
      <c r="J45" s="205"/>
      <c r="K45" s="205"/>
      <c r="L45" s="205"/>
      <c r="M45" s="205"/>
      <c r="N45" s="205"/>
      <c r="O45" s="205"/>
      <c r="P45" s="205"/>
      <c r="Q45" s="205"/>
      <c r="R45" s="205"/>
      <c r="S45" s="205"/>
      <c r="T45" s="205"/>
      <c r="U45" s="205"/>
      <c r="V45" s="205"/>
      <c r="W45" s="205"/>
      <c r="X45" s="205"/>
      <c r="Y45" s="205"/>
      <c r="Z45" s="205"/>
      <c r="AA45" s="205"/>
      <c r="AB45" s="205"/>
      <c r="AC45" s="143"/>
      <c r="AD45" s="143"/>
      <c r="AE45" s="141"/>
      <c r="AF45" s="141"/>
      <c r="AG45" s="141"/>
      <c r="AH45" s="141"/>
      <c r="AI45" s="141"/>
      <c r="AJ45" s="141"/>
      <c r="AK45" s="141"/>
      <c r="AL45" s="141"/>
      <c r="AM45" s="141"/>
      <c r="AN45" s="141"/>
      <c r="AO45" s="141"/>
      <c r="AP45" s="141"/>
      <c r="AQ45" s="141"/>
      <c r="AR45" s="141"/>
      <c r="AS45" s="141"/>
      <c r="AT45" s="141"/>
      <c r="AU45" s="141"/>
      <c r="AV45" s="141"/>
      <c r="AW45" s="141"/>
      <c r="AX45" s="141"/>
      <c r="AY45" s="141"/>
      <c r="AZ45" s="141"/>
      <c r="BA45" s="141"/>
      <c r="BB45" s="141"/>
      <c r="BC45" s="141"/>
    </row>
    <row r="46" spans="2:55" s="142" customFormat="1">
      <c r="B46" s="141"/>
      <c r="C46" s="191"/>
      <c r="D46" s="191"/>
      <c r="E46" s="204"/>
      <c r="F46" s="193"/>
      <c r="G46" s="191"/>
      <c r="H46" s="205"/>
      <c r="I46" s="205"/>
      <c r="J46" s="205"/>
      <c r="K46" s="205"/>
      <c r="L46" s="205"/>
      <c r="M46" s="205"/>
      <c r="N46" s="205"/>
      <c r="O46" s="205"/>
      <c r="P46" s="205"/>
      <c r="Q46" s="205"/>
      <c r="R46" s="205"/>
      <c r="S46" s="205"/>
      <c r="T46" s="205"/>
      <c r="U46" s="205"/>
      <c r="V46" s="205"/>
      <c r="W46" s="205"/>
      <c r="X46" s="205"/>
      <c r="Y46" s="205"/>
      <c r="Z46" s="205"/>
      <c r="AA46" s="205"/>
      <c r="AB46" s="205"/>
      <c r="AC46" s="143"/>
      <c r="AD46" s="143"/>
      <c r="AE46" s="141"/>
      <c r="AF46" s="141"/>
      <c r="AG46" s="141"/>
      <c r="AH46" s="141"/>
      <c r="AI46" s="141"/>
      <c r="AJ46" s="141"/>
      <c r="AK46" s="141"/>
      <c r="AL46" s="141"/>
      <c r="AM46" s="141"/>
      <c r="AN46" s="141"/>
      <c r="AO46" s="141"/>
      <c r="AP46" s="141"/>
      <c r="AQ46" s="141"/>
      <c r="AR46" s="141"/>
      <c r="AS46" s="141"/>
      <c r="AT46" s="141"/>
      <c r="AU46" s="141"/>
      <c r="AV46" s="141"/>
      <c r="AW46" s="141"/>
      <c r="AX46" s="141"/>
      <c r="AY46" s="141"/>
      <c r="AZ46" s="141"/>
      <c r="BA46" s="141"/>
      <c r="BB46" s="141"/>
      <c r="BC46" s="141"/>
    </row>
    <row r="47" spans="2:55" s="142" customFormat="1">
      <c r="B47" s="141"/>
      <c r="C47" s="191"/>
      <c r="D47" s="191"/>
      <c r="E47" s="204"/>
      <c r="F47" s="193"/>
      <c r="G47" s="191"/>
      <c r="H47" s="205"/>
      <c r="I47" s="205"/>
      <c r="J47" s="205"/>
      <c r="K47" s="205"/>
      <c r="L47" s="205"/>
      <c r="M47" s="205"/>
      <c r="N47" s="205"/>
      <c r="O47" s="205"/>
      <c r="P47" s="205"/>
      <c r="Q47" s="205"/>
      <c r="R47" s="205"/>
      <c r="S47" s="205"/>
      <c r="T47" s="205"/>
      <c r="U47" s="205"/>
      <c r="V47" s="205"/>
      <c r="W47" s="205"/>
      <c r="X47" s="205"/>
      <c r="Y47" s="205"/>
      <c r="Z47" s="205"/>
      <c r="AA47" s="205"/>
      <c r="AB47" s="205"/>
      <c r="AC47" s="143"/>
      <c r="AD47" s="143"/>
      <c r="AE47" s="141"/>
      <c r="AF47" s="141"/>
      <c r="AG47" s="141"/>
      <c r="AH47" s="141"/>
      <c r="AI47" s="141"/>
      <c r="AJ47" s="141"/>
      <c r="AK47" s="141"/>
      <c r="AL47" s="141"/>
      <c r="AM47" s="141"/>
      <c r="AN47" s="141"/>
      <c r="AO47" s="141"/>
      <c r="AP47" s="141"/>
      <c r="AQ47" s="141"/>
      <c r="AR47" s="141"/>
      <c r="AS47" s="141"/>
      <c r="AT47" s="141"/>
      <c r="AU47" s="141"/>
      <c r="AV47" s="141"/>
      <c r="AW47" s="141"/>
      <c r="AX47" s="141"/>
      <c r="AY47" s="141"/>
      <c r="AZ47" s="141"/>
      <c r="BA47" s="141"/>
      <c r="BB47" s="141"/>
      <c r="BC47" s="141"/>
    </row>
    <row r="48" spans="2:55" s="142" customFormat="1">
      <c r="B48" s="141"/>
      <c r="C48" s="191"/>
      <c r="D48" s="191"/>
      <c r="E48" s="204"/>
      <c r="F48" s="193"/>
      <c r="G48" s="191"/>
      <c r="H48" s="205"/>
      <c r="I48" s="205"/>
      <c r="J48" s="205"/>
      <c r="K48" s="205"/>
      <c r="L48" s="205"/>
      <c r="M48" s="205"/>
      <c r="N48" s="205"/>
      <c r="O48" s="205"/>
      <c r="P48" s="205"/>
      <c r="Q48" s="205"/>
      <c r="R48" s="205"/>
      <c r="S48" s="205"/>
      <c r="T48" s="205"/>
      <c r="U48" s="205"/>
      <c r="V48" s="205"/>
      <c r="W48" s="205"/>
      <c r="X48" s="205"/>
      <c r="Y48" s="205"/>
      <c r="Z48" s="205"/>
      <c r="AA48" s="205"/>
      <c r="AB48" s="205"/>
      <c r="AC48" s="143"/>
      <c r="AD48" s="143"/>
      <c r="AE48" s="141"/>
      <c r="AF48" s="141"/>
      <c r="AG48" s="141"/>
      <c r="AH48" s="141"/>
      <c r="AI48" s="141"/>
      <c r="AJ48" s="141"/>
      <c r="AK48" s="141"/>
      <c r="AL48" s="141"/>
      <c r="AM48" s="141"/>
      <c r="AN48" s="141"/>
      <c r="AO48" s="141"/>
      <c r="AP48" s="141"/>
      <c r="AQ48" s="141"/>
      <c r="AR48" s="141"/>
      <c r="AS48" s="141"/>
      <c r="AT48" s="141"/>
      <c r="AU48" s="141"/>
      <c r="AV48" s="141"/>
      <c r="AW48" s="141"/>
      <c r="AX48" s="141"/>
      <c r="AY48" s="141"/>
      <c r="AZ48" s="141"/>
      <c r="BA48" s="141"/>
      <c r="BB48" s="141"/>
      <c r="BC48" s="141"/>
    </row>
    <row r="49" spans="2:55" s="142" customFormat="1">
      <c r="B49" s="141"/>
      <c r="C49" s="191"/>
      <c r="D49" s="191"/>
      <c r="E49" s="204"/>
      <c r="F49" s="193"/>
      <c r="G49" s="191"/>
      <c r="H49" s="205"/>
      <c r="I49" s="205"/>
      <c r="J49" s="205"/>
      <c r="K49" s="205"/>
      <c r="L49" s="205"/>
      <c r="M49" s="205"/>
      <c r="N49" s="205"/>
      <c r="O49" s="205"/>
      <c r="P49" s="205"/>
      <c r="Q49" s="205"/>
      <c r="R49" s="205"/>
      <c r="S49" s="205"/>
      <c r="T49" s="205"/>
      <c r="U49" s="205"/>
      <c r="V49" s="205"/>
      <c r="W49" s="205"/>
      <c r="X49" s="205"/>
      <c r="Y49" s="205"/>
      <c r="Z49" s="205"/>
      <c r="AA49" s="205"/>
      <c r="AB49" s="205"/>
      <c r="AC49" s="143"/>
      <c r="AD49" s="143"/>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row>
    <row r="50" spans="2:55" s="142" customFormat="1">
      <c r="B50" s="141"/>
      <c r="C50" s="191"/>
      <c r="D50" s="191"/>
      <c r="E50" s="204"/>
      <c r="F50" s="193"/>
      <c r="G50" s="191"/>
      <c r="H50" s="205"/>
      <c r="I50" s="205"/>
      <c r="J50" s="205"/>
      <c r="K50" s="205"/>
      <c r="L50" s="205"/>
      <c r="M50" s="205"/>
      <c r="N50" s="205"/>
      <c r="O50" s="205"/>
      <c r="P50" s="205"/>
      <c r="Q50" s="205"/>
      <c r="R50" s="205"/>
      <c r="S50" s="205"/>
      <c r="T50" s="205"/>
      <c r="U50" s="205"/>
      <c r="V50" s="205"/>
      <c r="W50" s="205"/>
      <c r="X50" s="205"/>
      <c r="Y50" s="205"/>
      <c r="Z50" s="205"/>
      <c r="AA50" s="205"/>
      <c r="AB50" s="205"/>
      <c r="AC50" s="143"/>
      <c r="AD50" s="143"/>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row>
    <row r="51" spans="2:55" s="142" customFormat="1">
      <c r="B51" s="141"/>
      <c r="C51" s="191"/>
      <c r="D51" s="191"/>
      <c r="E51" s="204"/>
      <c r="F51" s="193"/>
      <c r="G51" s="191"/>
      <c r="H51" s="205"/>
      <c r="I51" s="205"/>
      <c r="J51" s="205"/>
      <c r="K51" s="205"/>
      <c r="L51" s="205"/>
      <c r="M51" s="205"/>
      <c r="N51" s="205"/>
      <c r="O51" s="205"/>
      <c r="P51" s="205"/>
      <c r="Q51" s="205"/>
      <c r="R51" s="205"/>
      <c r="S51" s="205"/>
      <c r="T51" s="205"/>
      <c r="U51" s="205"/>
      <c r="V51" s="205"/>
      <c r="W51" s="205"/>
      <c r="X51" s="205"/>
      <c r="Y51" s="205"/>
      <c r="Z51" s="205"/>
      <c r="AA51" s="205"/>
      <c r="AB51" s="205"/>
      <c r="AC51" s="143"/>
      <c r="AD51" s="143"/>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2:55" s="142" customFormat="1">
      <c r="B52" s="141"/>
      <c r="C52" s="191"/>
      <c r="D52" s="191"/>
      <c r="E52" s="204"/>
      <c r="F52" s="193"/>
      <c r="G52" s="191"/>
      <c r="H52" s="205"/>
      <c r="I52" s="205"/>
      <c r="J52" s="205"/>
      <c r="K52" s="205"/>
      <c r="L52" s="205"/>
      <c r="M52" s="205"/>
      <c r="N52" s="205"/>
      <c r="O52" s="205"/>
      <c r="P52" s="205"/>
      <c r="Q52" s="205"/>
      <c r="R52" s="205"/>
      <c r="S52" s="205"/>
      <c r="T52" s="205"/>
      <c r="U52" s="205"/>
      <c r="V52" s="205"/>
      <c r="W52" s="205"/>
      <c r="X52" s="205"/>
      <c r="Y52" s="205"/>
      <c r="Z52" s="205"/>
      <c r="AA52" s="205"/>
      <c r="AB52" s="205"/>
      <c r="AC52" s="143"/>
      <c r="AD52" s="143"/>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2:55" s="142" customFormat="1">
      <c r="B53" s="141"/>
      <c r="C53" s="191"/>
      <c r="D53" s="191"/>
      <c r="E53" s="204"/>
      <c r="F53" s="193"/>
      <c r="G53" s="191"/>
      <c r="H53" s="205"/>
      <c r="I53" s="205"/>
      <c r="J53" s="205"/>
      <c r="K53" s="205"/>
      <c r="L53" s="205"/>
      <c r="M53" s="205"/>
      <c r="N53" s="205"/>
      <c r="O53" s="205"/>
      <c r="P53" s="205"/>
      <c r="Q53" s="205"/>
      <c r="R53" s="205"/>
      <c r="S53" s="205"/>
      <c r="T53" s="205"/>
      <c r="U53" s="205"/>
      <c r="V53" s="205"/>
      <c r="W53" s="205"/>
      <c r="X53" s="205"/>
      <c r="Y53" s="205"/>
      <c r="Z53" s="205"/>
      <c r="AA53" s="205"/>
      <c r="AB53" s="205"/>
      <c r="AC53" s="143"/>
      <c r="AD53" s="143"/>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2:55" s="142" customFormat="1">
      <c r="B54" s="141"/>
      <c r="C54" s="191"/>
      <c r="D54" s="191"/>
      <c r="E54" s="204"/>
      <c r="F54" s="193"/>
      <c r="G54" s="191"/>
      <c r="H54" s="205"/>
      <c r="I54" s="205"/>
      <c r="J54" s="205"/>
      <c r="K54" s="205"/>
      <c r="L54" s="205"/>
      <c r="M54" s="205"/>
      <c r="N54" s="205"/>
      <c r="O54" s="205"/>
      <c r="P54" s="205"/>
      <c r="Q54" s="205"/>
      <c r="R54" s="205"/>
      <c r="S54" s="205"/>
      <c r="T54" s="205"/>
      <c r="U54" s="205"/>
      <c r="V54" s="205"/>
      <c r="W54" s="205"/>
      <c r="X54" s="205"/>
      <c r="Y54" s="205"/>
      <c r="Z54" s="205"/>
      <c r="AA54" s="205"/>
      <c r="AB54" s="205"/>
      <c r="AC54" s="143"/>
      <c r="AD54" s="143"/>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2:55" s="142" customFormat="1">
      <c r="B55" s="141"/>
      <c r="C55" s="191"/>
      <c r="D55" s="191"/>
      <c r="E55" s="204"/>
      <c r="F55" s="193"/>
      <c r="G55" s="191"/>
      <c r="H55" s="205"/>
      <c r="I55" s="205"/>
      <c r="J55" s="205"/>
      <c r="K55" s="205"/>
      <c r="L55" s="205"/>
      <c r="M55" s="205"/>
      <c r="N55" s="205"/>
      <c r="O55" s="205"/>
      <c r="P55" s="205"/>
      <c r="Q55" s="205"/>
      <c r="R55" s="205"/>
      <c r="S55" s="205"/>
      <c r="T55" s="205"/>
      <c r="U55" s="205"/>
      <c r="V55" s="205"/>
      <c r="W55" s="205"/>
      <c r="X55" s="205"/>
      <c r="Y55" s="205"/>
      <c r="Z55" s="205"/>
      <c r="AA55" s="205"/>
      <c r="AB55" s="205"/>
      <c r="AC55" s="143"/>
      <c r="AD55" s="143"/>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2:55" s="142" customFormat="1">
      <c r="B56" s="141"/>
      <c r="C56" s="191"/>
      <c r="D56" s="191"/>
      <c r="E56" s="204"/>
      <c r="F56" s="193"/>
      <c r="G56" s="191"/>
      <c r="H56" s="205"/>
      <c r="I56" s="205"/>
      <c r="J56" s="205"/>
      <c r="K56" s="205"/>
      <c r="L56" s="205"/>
      <c r="M56" s="205"/>
      <c r="N56" s="205"/>
      <c r="O56" s="205"/>
      <c r="P56" s="205"/>
      <c r="Q56" s="205"/>
      <c r="R56" s="205"/>
      <c r="S56" s="205"/>
      <c r="T56" s="205"/>
      <c r="U56" s="205"/>
      <c r="V56" s="205"/>
      <c r="W56" s="205"/>
      <c r="X56" s="205"/>
      <c r="Y56" s="205"/>
      <c r="Z56" s="205"/>
      <c r="AA56" s="205"/>
      <c r="AB56" s="205"/>
      <c r="AC56" s="143"/>
      <c r="AD56" s="143"/>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2:55" s="142" customFormat="1">
      <c r="B57" s="141"/>
      <c r="C57" s="191"/>
      <c r="D57" s="191"/>
      <c r="E57" s="204"/>
      <c r="F57" s="193"/>
      <c r="G57" s="191"/>
      <c r="H57" s="205"/>
      <c r="I57" s="205"/>
      <c r="J57" s="205"/>
      <c r="K57" s="205"/>
      <c r="L57" s="205"/>
      <c r="M57" s="205"/>
      <c r="N57" s="205"/>
      <c r="O57" s="205"/>
      <c r="P57" s="205"/>
      <c r="Q57" s="205"/>
      <c r="R57" s="205"/>
      <c r="S57" s="205"/>
      <c r="T57" s="205"/>
      <c r="U57" s="205"/>
      <c r="V57" s="205"/>
      <c r="W57" s="205"/>
      <c r="X57" s="205"/>
      <c r="Y57" s="205"/>
      <c r="Z57" s="205"/>
      <c r="AA57" s="205"/>
      <c r="AB57" s="205"/>
      <c r="AC57" s="143"/>
      <c r="AD57" s="143"/>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2:55" s="142" customFormat="1">
      <c r="B58" s="141"/>
      <c r="C58" s="191"/>
      <c r="D58" s="191"/>
      <c r="E58" s="204"/>
      <c r="F58" s="193"/>
      <c r="G58" s="191"/>
      <c r="H58" s="205"/>
      <c r="I58" s="205"/>
      <c r="J58" s="205"/>
      <c r="K58" s="205"/>
      <c r="L58" s="205"/>
      <c r="M58" s="205"/>
      <c r="N58" s="205"/>
      <c r="O58" s="205"/>
      <c r="P58" s="205"/>
      <c r="Q58" s="205"/>
      <c r="R58" s="205"/>
      <c r="S58" s="205"/>
      <c r="T58" s="205"/>
      <c r="U58" s="205"/>
      <c r="V58" s="205"/>
      <c r="W58" s="205"/>
      <c r="X58" s="205"/>
      <c r="Y58" s="205"/>
      <c r="Z58" s="205"/>
      <c r="AA58" s="205"/>
      <c r="AB58" s="205"/>
      <c r="AC58" s="143"/>
      <c r="AD58" s="143"/>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2:55" s="142" customFormat="1">
      <c r="B59" s="141"/>
      <c r="C59" s="191"/>
      <c r="D59" s="191"/>
      <c r="E59" s="204"/>
      <c r="F59" s="193"/>
      <c r="G59" s="191"/>
      <c r="H59" s="205"/>
      <c r="I59" s="205"/>
      <c r="J59" s="205"/>
      <c r="K59" s="205"/>
      <c r="L59" s="205"/>
      <c r="M59" s="205"/>
      <c r="N59" s="205"/>
      <c r="O59" s="205"/>
      <c r="P59" s="205"/>
      <c r="Q59" s="205"/>
      <c r="R59" s="205"/>
      <c r="S59" s="205"/>
      <c r="T59" s="205"/>
      <c r="U59" s="205"/>
      <c r="V59" s="205"/>
      <c r="W59" s="205"/>
      <c r="X59" s="205"/>
      <c r="Y59" s="205"/>
      <c r="Z59" s="205"/>
      <c r="AA59" s="205"/>
      <c r="AB59" s="205"/>
      <c r="AC59" s="143"/>
      <c r="AD59" s="143"/>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2:55" s="142" customFormat="1">
      <c r="B60" s="141"/>
      <c r="C60" s="191"/>
      <c r="D60" s="191"/>
      <c r="E60" s="204"/>
      <c r="F60" s="193"/>
      <c r="G60" s="191"/>
      <c r="H60" s="205"/>
      <c r="I60" s="205"/>
      <c r="J60" s="205"/>
      <c r="K60" s="205"/>
      <c r="L60" s="205"/>
      <c r="M60" s="205"/>
      <c r="N60" s="205"/>
      <c r="O60" s="205"/>
      <c r="P60" s="205"/>
      <c r="Q60" s="205"/>
      <c r="R60" s="205"/>
      <c r="S60" s="205"/>
      <c r="T60" s="205"/>
      <c r="U60" s="205"/>
      <c r="V60" s="205"/>
      <c r="W60" s="205"/>
      <c r="X60" s="205"/>
      <c r="Y60" s="205"/>
      <c r="Z60" s="205"/>
      <c r="AA60" s="205"/>
      <c r="AB60" s="205"/>
      <c r="AC60" s="143"/>
      <c r="AD60" s="143"/>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2:55" s="142" customFormat="1">
      <c r="B61" s="141"/>
      <c r="C61" s="191"/>
      <c r="D61" s="191"/>
      <c r="E61" s="204"/>
      <c r="F61" s="193"/>
      <c r="G61" s="191"/>
      <c r="H61" s="205"/>
      <c r="I61" s="205"/>
      <c r="J61" s="205"/>
      <c r="K61" s="205"/>
      <c r="L61" s="205"/>
      <c r="M61" s="205"/>
      <c r="N61" s="205"/>
      <c r="O61" s="205"/>
      <c r="P61" s="205"/>
      <c r="Q61" s="205"/>
      <c r="R61" s="205"/>
      <c r="S61" s="205"/>
      <c r="T61" s="205"/>
      <c r="U61" s="205"/>
      <c r="V61" s="205"/>
      <c r="W61" s="205"/>
      <c r="X61" s="205"/>
      <c r="Y61" s="205"/>
      <c r="Z61" s="205"/>
      <c r="AA61" s="205"/>
      <c r="AB61" s="205"/>
      <c r="AC61" s="143"/>
      <c r="AD61" s="143"/>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2:55" s="142" customFormat="1">
      <c r="B62" s="141"/>
      <c r="C62" s="191"/>
      <c r="D62" s="191"/>
      <c r="E62" s="204"/>
      <c r="F62" s="193"/>
      <c r="G62" s="191"/>
      <c r="H62" s="205"/>
      <c r="I62" s="205"/>
      <c r="J62" s="205"/>
      <c r="K62" s="205"/>
      <c r="L62" s="205"/>
      <c r="M62" s="205"/>
      <c r="N62" s="205"/>
      <c r="O62" s="205"/>
      <c r="P62" s="205"/>
      <c r="Q62" s="205"/>
      <c r="R62" s="205"/>
      <c r="S62" s="205"/>
      <c r="T62" s="205"/>
      <c r="U62" s="205"/>
      <c r="V62" s="205"/>
      <c r="W62" s="205"/>
      <c r="X62" s="205"/>
      <c r="Y62" s="205"/>
      <c r="Z62" s="205"/>
      <c r="AA62" s="205"/>
      <c r="AB62" s="205"/>
      <c r="AC62" s="143"/>
      <c r="AD62" s="143"/>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2:55" s="142" customFormat="1">
      <c r="B63" s="141"/>
      <c r="C63" s="191"/>
      <c r="D63" s="191"/>
      <c r="E63" s="204"/>
      <c r="F63" s="193"/>
      <c r="G63" s="191"/>
      <c r="H63" s="205"/>
      <c r="I63" s="205"/>
      <c r="J63" s="205"/>
      <c r="K63" s="205"/>
      <c r="L63" s="205"/>
      <c r="M63" s="205"/>
      <c r="N63" s="205"/>
      <c r="O63" s="205"/>
      <c r="P63" s="205"/>
      <c r="Q63" s="205"/>
      <c r="R63" s="205"/>
      <c r="S63" s="205"/>
      <c r="T63" s="205"/>
      <c r="U63" s="205"/>
      <c r="V63" s="205"/>
      <c r="W63" s="205"/>
      <c r="X63" s="205"/>
      <c r="Y63" s="205"/>
      <c r="Z63" s="205"/>
      <c r="AA63" s="205"/>
      <c r="AB63" s="205"/>
      <c r="AC63" s="143"/>
      <c r="AD63" s="143"/>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2:55" s="142" customFormat="1">
      <c r="B64" s="141"/>
      <c r="C64" s="191"/>
      <c r="D64" s="191"/>
      <c r="E64" s="204"/>
      <c r="F64" s="193"/>
      <c r="G64" s="191"/>
      <c r="H64" s="205"/>
      <c r="I64" s="205"/>
      <c r="J64" s="205"/>
      <c r="K64" s="205"/>
      <c r="L64" s="205"/>
      <c r="M64" s="205"/>
      <c r="N64" s="205"/>
      <c r="O64" s="205"/>
      <c r="P64" s="205"/>
      <c r="Q64" s="205"/>
      <c r="R64" s="205"/>
      <c r="S64" s="205"/>
      <c r="T64" s="205"/>
      <c r="U64" s="205"/>
      <c r="V64" s="205"/>
      <c r="W64" s="205"/>
      <c r="X64" s="205"/>
      <c r="Y64" s="205"/>
      <c r="Z64" s="205"/>
      <c r="AA64" s="205"/>
      <c r="AB64" s="205"/>
      <c r="AC64" s="143"/>
      <c r="AD64" s="143"/>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2:55" s="142" customFormat="1">
      <c r="B65" s="141"/>
      <c r="C65" s="191"/>
      <c r="D65" s="191"/>
      <c r="E65" s="204"/>
      <c r="F65" s="193"/>
      <c r="G65" s="191"/>
      <c r="H65" s="205"/>
      <c r="I65" s="205"/>
      <c r="J65" s="205"/>
      <c r="K65" s="205"/>
      <c r="L65" s="205"/>
      <c r="M65" s="205"/>
      <c r="N65" s="205"/>
      <c r="O65" s="205"/>
      <c r="P65" s="205"/>
      <c r="Q65" s="205"/>
      <c r="R65" s="205"/>
      <c r="S65" s="205"/>
      <c r="T65" s="205"/>
      <c r="U65" s="205"/>
      <c r="V65" s="205"/>
      <c r="W65" s="205"/>
      <c r="X65" s="205"/>
      <c r="Y65" s="205"/>
      <c r="Z65" s="205"/>
      <c r="AA65" s="205"/>
      <c r="AB65" s="205"/>
      <c r="AC65" s="143"/>
      <c r="AD65" s="143"/>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2:55" s="142" customFormat="1">
      <c r="B66" s="141"/>
      <c r="C66" s="191"/>
      <c r="D66" s="191"/>
      <c r="E66" s="204"/>
      <c r="F66" s="193"/>
      <c r="G66" s="191"/>
      <c r="H66" s="205"/>
      <c r="I66" s="205"/>
      <c r="J66" s="205"/>
      <c r="K66" s="205"/>
      <c r="L66" s="205"/>
      <c r="M66" s="205"/>
      <c r="N66" s="205"/>
      <c r="O66" s="205"/>
      <c r="P66" s="205"/>
      <c r="Q66" s="205"/>
      <c r="R66" s="205"/>
      <c r="S66" s="205"/>
      <c r="T66" s="205"/>
      <c r="U66" s="205"/>
      <c r="V66" s="205"/>
      <c r="W66" s="205"/>
      <c r="X66" s="205"/>
      <c r="Y66" s="205"/>
      <c r="Z66" s="205"/>
      <c r="AA66" s="205"/>
      <c r="AB66" s="205"/>
      <c r="AC66" s="143"/>
      <c r="AD66" s="143"/>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2:55" s="142" customFormat="1">
      <c r="B67" s="141"/>
      <c r="C67" s="191"/>
      <c r="D67" s="191"/>
      <c r="E67" s="204"/>
      <c r="F67" s="193"/>
      <c r="G67" s="191"/>
      <c r="H67" s="205"/>
      <c r="I67" s="205"/>
      <c r="J67" s="205"/>
      <c r="K67" s="205"/>
      <c r="L67" s="205"/>
      <c r="M67" s="205"/>
      <c r="N67" s="205"/>
      <c r="O67" s="205"/>
      <c r="P67" s="205"/>
      <c r="Q67" s="205"/>
      <c r="R67" s="205"/>
      <c r="S67" s="205"/>
      <c r="T67" s="205"/>
      <c r="U67" s="205"/>
      <c r="V67" s="205"/>
      <c r="W67" s="205"/>
      <c r="X67" s="205"/>
      <c r="Y67" s="205"/>
      <c r="Z67" s="205"/>
      <c r="AA67" s="205"/>
      <c r="AB67" s="205"/>
      <c r="AC67" s="143"/>
      <c r="AD67" s="143"/>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2:55" s="142" customFormat="1">
      <c r="B68" s="141"/>
      <c r="C68" s="191"/>
      <c r="D68" s="191"/>
      <c r="E68" s="204"/>
      <c r="F68" s="193"/>
      <c r="G68" s="191"/>
      <c r="H68" s="205"/>
      <c r="I68" s="205"/>
      <c r="J68" s="205"/>
      <c r="K68" s="205"/>
      <c r="L68" s="205"/>
      <c r="M68" s="205"/>
      <c r="N68" s="205"/>
      <c r="O68" s="205"/>
      <c r="P68" s="205"/>
      <c r="Q68" s="205"/>
      <c r="R68" s="205"/>
      <c r="S68" s="205"/>
      <c r="T68" s="205"/>
      <c r="U68" s="205"/>
      <c r="V68" s="205"/>
      <c r="W68" s="205"/>
      <c r="X68" s="205"/>
      <c r="Y68" s="205"/>
      <c r="Z68" s="205"/>
      <c r="AA68" s="205"/>
      <c r="AB68" s="205"/>
      <c r="AC68" s="143"/>
      <c r="AD68" s="143"/>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2488-B02E-457C-B781-78A812EA545F}">
  <sheetPr>
    <tabColor theme="0" tint="-0.499984740745262"/>
  </sheetPr>
  <dimension ref="A1:N18"/>
  <sheetViews>
    <sheetView showGridLines="0" zoomScale="80" zoomScaleNormal="80" workbookViewId="0">
      <selection activeCell="A3" sqref="A3"/>
    </sheetView>
  </sheetViews>
  <sheetFormatPr defaultColWidth="0" defaultRowHeight="11.65" zeroHeight="1"/>
  <cols>
    <col min="1" max="1" width="4.59765625" style="3" customWidth="1"/>
    <col min="2" max="2" width="5" style="3" customWidth="1"/>
    <col min="3" max="3" width="16.06640625" style="3" customWidth="1"/>
    <col min="4" max="4" width="6.59765625" style="3" customWidth="1"/>
    <col min="5" max="5" width="7.1328125" style="139" customWidth="1"/>
    <col min="6" max="6" width="23.59765625" style="230" customWidth="1"/>
    <col min="7" max="7" width="23.59765625" style="3" customWidth="1"/>
    <col min="8" max="8" width="20.46484375" style="230" bestFit="1" customWidth="1"/>
    <col min="9" max="9" width="17.3984375" style="230" bestFit="1" customWidth="1"/>
    <col min="10" max="12" width="9.86328125" style="230" customWidth="1"/>
    <col min="13" max="13" width="23.73046875" style="139" bestFit="1" customWidth="1"/>
    <col min="14" max="14" width="9.06640625" style="3" customWidth="1"/>
    <col min="15" max="16384" width="9.06640625" style="3" hidden="1"/>
  </cols>
  <sheetData>
    <row r="1" spans="1:13"/>
    <row r="2" spans="1:13">
      <c r="A2" s="139"/>
      <c r="B2" s="231" t="s">
        <v>373</v>
      </c>
      <c r="C2" s="232" t="s">
        <v>374</v>
      </c>
      <c r="D2" s="232" t="s">
        <v>375</v>
      </c>
      <c r="E2" s="232" t="s">
        <v>376</v>
      </c>
      <c r="F2" s="233" t="s">
        <v>377</v>
      </c>
      <c r="G2" s="232" t="s">
        <v>378</v>
      </c>
      <c r="H2" s="233" t="s">
        <v>379</v>
      </c>
      <c r="I2" s="233" t="s">
        <v>380</v>
      </c>
      <c r="J2" s="233" t="s">
        <v>381</v>
      </c>
      <c r="K2" s="233" t="s">
        <v>382</v>
      </c>
      <c r="L2" s="233" t="s">
        <v>383</v>
      </c>
      <c r="M2" s="234" t="s">
        <v>384</v>
      </c>
    </row>
    <row r="3" spans="1:13" ht="27" customHeight="1">
      <c r="B3" s="206">
        <v>2021</v>
      </c>
      <c r="C3" s="207" t="s">
        <v>385</v>
      </c>
      <c r="D3" s="208" t="s">
        <v>386</v>
      </c>
      <c r="E3" s="209">
        <v>1</v>
      </c>
      <c r="F3" s="208" t="s">
        <v>387</v>
      </c>
      <c r="G3" s="207" t="s">
        <v>388</v>
      </c>
      <c r="H3" s="210">
        <v>27000</v>
      </c>
      <c r="I3" s="210">
        <v>14500</v>
      </c>
      <c r="J3" s="211">
        <v>4.3</v>
      </c>
      <c r="K3" s="211">
        <v>16.5</v>
      </c>
      <c r="L3" s="211" t="s">
        <v>341</v>
      </c>
      <c r="M3" s="212" t="s">
        <v>389</v>
      </c>
    </row>
    <row r="4" spans="1:13" ht="27" customHeight="1">
      <c r="B4" s="213">
        <v>2019</v>
      </c>
      <c r="C4" s="214" t="s">
        <v>390</v>
      </c>
      <c r="D4" s="214" t="s">
        <v>391</v>
      </c>
      <c r="E4" s="215">
        <v>0.75</v>
      </c>
      <c r="F4" s="216" t="s">
        <v>392</v>
      </c>
      <c r="G4" s="214" t="s">
        <v>393</v>
      </c>
      <c r="H4" s="217">
        <v>1755</v>
      </c>
      <c r="I4" s="217">
        <v>1175</v>
      </c>
      <c r="J4" s="218">
        <v>7.3</v>
      </c>
      <c r="K4" s="218">
        <v>32.4</v>
      </c>
      <c r="L4" s="214" t="s">
        <v>341</v>
      </c>
      <c r="M4" s="219" t="s">
        <v>394</v>
      </c>
    </row>
    <row r="5" spans="1:13" ht="27" customHeight="1">
      <c r="B5" s="206">
        <v>2018</v>
      </c>
      <c r="C5" s="208" t="s">
        <v>385</v>
      </c>
      <c r="D5" s="208" t="s">
        <v>386</v>
      </c>
      <c r="E5" s="209">
        <v>0.55000000000000004</v>
      </c>
      <c r="F5" s="208" t="s">
        <v>395</v>
      </c>
      <c r="G5" s="208" t="s">
        <v>396</v>
      </c>
      <c r="H5" s="210">
        <v>20270</v>
      </c>
      <c r="I5" s="210">
        <v>7270</v>
      </c>
      <c r="J5" s="211">
        <v>3.3</v>
      </c>
      <c r="K5" s="211">
        <v>10.6</v>
      </c>
      <c r="L5" s="208" t="s">
        <v>341</v>
      </c>
      <c r="M5" s="212" t="s">
        <v>389</v>
      </c>
    </row>
    <row r="6" spans="1:13" ht="27" customHeight="1">
      <c r="B6" s="213">
        <v>2017</v>
      </c>
      <c r="C6" s="214" t="s">
        <v>397</v>
      </c>
      <c r="D6" s="214" t="s">
        <v>398</v>
      </c>
      <c r="E6" s="215">
        <v>0.3095</v>
      </c>
      <c r="F6" s="216" t="s">
        <v>399</v>
      </c>
      <c r="G6" s="214" t="s">
        <v>400</v>
      </c>
      <c r="H6" s="220">
        <v>61.4</v>
      </c>
      <c r="I6" s="220">
        <v>67.8</v>
      </c>
      <c r="J6" s="218">
        <v>2.1</v>
      </c>
      <c r="K6" s="218">
        <v>15.6</v>
      </c>
      <c r="L6" s="218">
        <v>23</v>
      </c>
      <c r="M6" s="219" t="s">
        <v>401</v>
      </c>
    </row>
    <row r="7" spans="1:13" ht="27" customHeight="1">
      <c r="B7" s="206">
        <v>2017</v>
      </c>
      <c r="C7" s="207" t="s">
        <v>390</v>
      </c>
      <c r="D7" s="208" t="s">
        <v>391</v>
      </c>
      <c r="E7" s="209">
        <v>0.3</v>
      </c>
      <c r="F7" s="208" t="s">
        <v>402</v>
      </c>
      <c r="G7" s="208" t="s">
        <v>393</v>
      </c>
      <c r="H7" s="221">
        <v>898</v>
      </c>
      <c r="I7" s="207">
        <v>1300</v>
      </c>
      <c r="J7" s="211">
        <v>6.2</v>
      </c>
      <c r="K7" s="211">
        <v>21.75</v>
      </c>
      <c r="L7" s="208" t="s">
        <v>341</v>
      </c>
      <c r="M7" s="212" t="s">
        <v>394</v>
      </c>
    </row>
    <row r="8" spans="1:13" ht="27" customHeight="1">
      <c r="B8" s="213">
        <v>2015</v>
      </c>
      <c r="C8" s="214" t="s">
        <v>403</v>
      </c>
      <c r="D8" s="214" t="s">
        <v>404</v>
      </c>
      <c r="E8" s="215">
        <v>1</v>
      </c>
      <c r="F8" s="216" t="s">
        <v>405</v>
      </c>
      <c r="G8" s="214" t="s">
        <v>341</v>
      </c>
      <c r="H8" s="217">
        <v>1864</v>
      </c>
      <c r="I8" s="217">
        <v>1722</v>
      </c>
      <c r="J8" s="218">
        <v>7.6</v>
      </c>
      <c r="K8" s="218">
        <v>21.5</v>
      </c>
      <c r="L8" s="218">
        <v>30.7</v>
      </c>
      <c r="M8" s="219" t="s">
        <v>406</v>
      </c>
    </row>
    <row r="9" spans="1:13" ht="27" customHeight="1">
      <c r="B9" s="206">
        <v>2015</v>
      </c>
      <c r="C9" s="207" t="s">
        <v>407</v>
      </c>
      <c r="D9" s="208" t="s">
        <v>386</v>
      </c>
      <c r="E9" s="209">
        <v>1</v>
      </c>
      <c r="F9" s="207" t="s">
        <v>408</v>
      </c>
      <c r="G9" s="207" t="s">
        <v>409</v>
      </c>
      <c r="H9" s="210">
        <v>5200</v>
      </c>
      <c r="I9" s="208" t="s">
        <v>341</v>
      </c>
      <c r="J9" s="211" t="s">
        <v>341</v>
      </c>
      <c r="K9" s="211">
        <v>15.4</v>
      </c>
      <c r="L9" s="208" t="s">
        <v>341</v>
      </c>
      <c r="M9" s="212" t="s">
        <v>410</v>
      </c>
    </row>
    <row r="10" spans="1:13" s="222" customFormat="1" ht="27" customHeight="1">
      <c r="B10" s="213">
        <v>2013</v>
      </c>
      <c r="C10" s="214" t="s">
        <v>411</v>
      </c>
      <c r="D10" s="214" t="s">
        <v>391</v>
      </c>
      <c r="E10" s="215">
        <v>0.1</v>
      </c>
      <c r="F10" s="216" t="s">
        <v>412</v>
      </c>
      <c r="G10" s="214" t="s">
        <v>341</v>
      </c>
      <c r="H10" s="217">
        <v>5000</v>
      </c>
      <c r="I10" s="214" t="s">
        <v>341</v>
      </c>
      <c r="J10" s="218">
        <v>5.8</v>
      </c>
      <c r="K10" s="218">
        <v>17.2</v>
      </c>
      <c r="L10" s="218">
        <v>40</v>
      </c>
      <c r="M10" s="219" t="s">
        <v>394</v>
      </c>
    </row>
    <row r="11" spans="1:13" ht="27" customHeight="1">
      <c r="B11" s="206">
        <v>2007</v>
      </c>
      <c r="C11" s="208" t="s">
        <v>403</v>
      </c>
      <c r="D11" s="208" t="s">
        <v>404</v>
      </c>
      <c r="E11" s="209">
        <v>1</v>
      </c>
      <c r="F11" s="207" t="s">
        <v>413</v>
      </c>
      <c r="G11" s="207" t="s">
        <v>414</v>
      </c>
      <c r="H11" s="221">
        <v>786.38</v>
      </c>
      <c r="I11" s="221">
        <v>664.5</v>
      </c>
      <c r="J11" s="211">
        <v>6.5</v>
      </c>
      <c r="K11" s="211">
        <v>18.89</v>
      </c>
      <c r="L11" s="211">
        <v>33.1</v>
      </c>
      <c r="M11" s="212" t="s">
        <v>406</v>
      </c>
    </row>
    <row r="12" spans="1:13" s="222" customFormat="1" ht="27" customHeight="1">
      <c r="B12" s="223">
        <v>2005</v>
      </c>
      <c r="C12" s="224" t="s">
        <v>403</v>
      </c>
      <c r="D12" s="225" t="s">
        <v>404</v>
      </c>
      <c r="E12" s="226">
        <v>0.17</v>
      </c>
      <c r="F12" s="224" t="s">
        <v>415</v>
      </c>
      <c r="G12" s="225" t="s">
        <v>341</v>
      </c>
      <c r="H12" s="224">
        <v>610</v>
      </c>
      <c r="I12" s="225" t="s">
        <v>341</v>
      </c>
      <c r="J12" s="227">
        <v>3.9</v>
      </c>
      <c r="K12" s="227">
        <v>10.5</v>
      </c>
      <c r="L12" s="225" t="s">
        <v>341</v>
      </c>
      <c r="M12" s="228" t="s">
        <v>406</v>
      </c>
    </row>
    <row r="13" spans="1:13">
      <c r="E13" s="229"/>
      <c r="G13" s="230"/>
    </row>
    <row r="14" spans="1:13">
      <c r="E14" s="229"/>
      <c r="G14" s="230"/>
    </row>
    <row r="15" spans="1:13">
      <c r="B15" s="255" t="s">
        <v>417</v>
      </c>
      <c r="C15" s="256"/>
      <c r="D15" s="256"/>
      <c r="E15" s="232"/>
      <c r="F15" s="257"/>
      <c r="G15" s="256"/>
      <c r="H15" s="257"/>
      <c r="I15" s="257"/>
      <c r="J15" s="258">
        <f>_xlfn.QUARTILE.INC(J$3:J$12,3)</f>
        <v>6.5</v>
      </c>
      <c r="K15" s="258">
        <f t="shared" ref="K15:L15" si="0">_xlfn.QUARTILE.INC(K$3:K$12,3)</f>
        <v>20.8475</v>
      </c>
      <c r="L15" s="258">
        <f t="shared" si="0"/>
        <v>34.825000000000003</v>
      </c>
      <c r="M15" s="234"/>
    </row>
    <row r="16" spans="1:13">
      <c r="B16" s="259" t="s">
        <v>418</v>
      </c>
      <c r="C16" s="260"/>
      <c r="D16" s="260"/>
      <c r="E16" s="261"/>
      <c r="F16" s="262"/>
      <c r="G16" s="260"/>
      <c r="H16" s="262"/>
      <c r="I16" s="262"/>
      <c r="J16" s="263">
        <f>_xlfn.QUARTILE.INC(J$3:J$12,2)</f>
        <v>5.8</v>
      </c>
      <c r="K16" s="263">
        <f t="shared" ref="K16:L16" si="1">_xlfn.QUARTILE.INC(K$3:K$12,2)</f>
        <v>16.850000000000001</v>
      </c>
      <c r="L16" s="263">
        <f t="shared" si="1"/>
        <v>31.9</v>
      </c>
      <c r="M16" s="264"/>
    </row>
    <row r="17" spans="2:13">
      <c r="B17" s="265" t="s">
        <v>416</v>
      </c>
      <c r="C17" s="266"/>
      <c r="D17" s="266"/>
      <c r="E17" s="267"/>
      <c r="F17" s="268"/>
      <c r="G17" s="266"/>
      <c r="H17" s="268"/>
      <c r="I17" s="268"/>
      <c r="J17" s="269">
        <f>_xlfn.QUARTILE.INC(J$3:J$12,1)</f>
        <v>3.9</v>
      </c>
      <c r="K17" s="269">
        <f t="shared" ref="K17:L17" si="2">_xlfn.QUARTILE.INC(K$3:K$12,1)</f>
        <v>15.45</v>
      </c>
      <c r="L17" s="269">
        <f t="shared" si="2"/>
        <v>28.774999999999999</v>
      </c>
      <c r="M17" s="270"/>
    </row>
    <row r="18" spans="2:1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C5E5-9356-4346-AF5A-B64A8F7D3A11}">
  <sheetPr>
    <tabColor theme="0" tint="-0.499984740745262"/>
  </sheetPr>
  <dimension ref="A1:BC70"/>
  <sheetViews>
    <sheetView showGridLines="0" zoomScale="60" zoomScaleNormal="60" workbookViewId="0">
      <selection activeCell="D16" sqref="D16"/>
    </sheetView>
  </sheetViews>
  <sheetFormatPr defaultColWidth="0" defaultRowHeight="11.65" zeroHeight="1" outlineLevelCol="1"/>
  <cols>
    <col min="1" max="1" width="4.59765625" style="141" customWidth="1"/>
    <col min="2" max="2" width="12.46484375" style="141" bestFit="1" customWidth="1"/>
    <col min="3" max="3" width="14.265625" style="191" customWidth="1"/>
    <col min="4" max="4" width="25.265625" style="191" bestFit="1" customWidth="1"/>
    <col min="5" max="5" width="58.06640625" style="204" hidden="1" customWidth="1"/>
    <col min="6" max="6" width="14.19921875" style="193" hidden="1" customWidth="1"/>
    <col min="7" max="7" width="21.06640625" style="191" customWidth="1"/>
    <col min="8" max="8" width="9.59765625" style="191" bestFit="1" customWidth="1"/>
    <col min="9" max="9" width="19.1328125" style="191" customWidth="1"/>
    <col min="10" max="10" width="12.46484375" style="191" customWidth="1"/>
    <col min="11" max="11" width="8.73046875" style="191" hidden="1" customWidth="1"/>
    <col min="12" max="12" width="14.19921875" style="191" hidden="1" customWidth="1"/>
    <col min="13" max="15" width="12" style="191" hidden="1" customWidth="1"/>
    <col min="16" max="16" width="12.19921875" style="191" customWidth="1"/>
    <col min="17" max="17" width="9.53125" style="191" customWidth="1"/>
    <col min="18" max="18" width="12.796875" style="191" customWidth="1"/>
    <col min="19" max="19" width="12.796875" style="191" hidden="1" customWidth="1"/>
    <col min="20" max="20" width="9.33203125" style="191" bestFit="1" customWidth="1"/>
    <col min="21" max="21" width="12.46484375" style="191" hidden="1" customWidth="1"/>
    <col min="22" max="22" width="8.53125" style="191" hidden="1" customWidth="1"/>
    <col min="23" max="23" width="11" style="191" hidden="1" customWidth="1"/>
    <col min="24" max="24" width="8.33203125" style="191" hidden="1" customWidth="1"/>
    <col min="25" max="28" width="13.73046875" style="191" customWidth="1"/>
    <col min="29" max="29" width="12.73046875" style="143" customWidth="1"/>
    <col min="30" max="30" width="11" style="143" customWidth="1"/>
    <col min="31" max="31" width="12" style="141" hidden="1" customWidth="1" outlineLevel="1"/>
    <col min="32" max="43" width="13.265625" style="141" hidden="1" customWidth="1" outlineLevel="1"/>
    <col min="44" max="45" width="9.19921875" style="141" hidden="1" customWidth="1" outlineLevel="1"/>
    <col min="46" max="46" width="13.265625" style="141" hidden="1" customWidth="1" outlineLevel="1"/>
    <col min="47" max="47" width="9.19921875" style="141" hidden="1" customWidth="1" outlineLevel="1"/>
    <col min="48" max="48" width="7.796875" style="141" hidden="1" customWidth="1" outlineLevel="1"/>
    <col min="49" max="49" width="11.796875" style="141" hidden="1" customWidth="1" outlineLevel="1"/>
    <col min="50" max="50" width="11.265625" style="141" hidden="1" customWidth="1" outlineLevel="1"/>
    <col min="51" max="51" width="6.53125" style="141" hidden="1" customWidth="1" outlineLevel="1"/>
    <col min="52" max="53" width="9.19921875" style="141" hidden="1" customWidth="1" outlineLevel="1"/>
    <col min="54" max="54" width="9.19921875" style="141" customWidth="1" collapsed="1"/>
    <col min="55" max="55" width="0" style="141" hidden="1" customWidth="1"/>
    <col min="56" max="16384" width="9.19921875" style="141" hidden="1"/>
  </cols>
  <sheetData>
    <row r="1" spans="1:55">
      <c r="C1" s="109"/>
      <c r="D1" s="144"/>
      <c r="E1" s="141"/>
      <c r="F1" s="142"/>
      <c r="G1" s="143"/>
      <c r="H1" s="143"/>
      <c r="I1" s="143"/>
      <c r="J1" s="143"/>
      <c r="K1" s="143"/>
      <c r="L1" s="143"/>
      <c r="M1" s="143"/>
      <c r="N1" s="143"/>
      <c r="O1" s="143"/>
      <c r="P1" s="143"/>
      <c r="Q1" s="143"/>
      <c r="R1" s="143"/>
      <c r="S1" s="143"/>
      <c r="T1" s="143"/>
      <c r="U1" s="143"/>
      <c r="V1" s="143"/>
      <c r="W1" s="143"/>
      <c r="X1" s="143"/>
      <c r="Y1" s="143"/>
      <c r="Z1" s="143"/>
      <c r="AA1" s="143"/>
      <c r="AB1" s="143"/>
    </row>
    <row r="2" spans="1:55" ht="27" customHeight="1">
      <c r="B2" s="231" t="s">
        <v>276</v>
      </c>
      <c r="C2" s="232" t="s">
        <v>277</v>
      </c>
      <c r="D2" s="232" t="s">
        <v>278</v>
      </c>
      <c r="E2" s="232" t="s">
        <v>279</v>
      </c>
      <c r="F2" s="233" t="s">
        <v>280</v>
      </c>
      <c r="G2" s="233" t="s">
        <v>279</v>
      </c>
      <c r="H2" s="233" t="s">
        <v>281</v>
      </c>
      <c r="I2" s="233" t="s">
        <v>282</v>
      </c>
      <c r="J2" s="233" t="s">
        <v>283</v>
      </c>
      <c r="K2" s="233" t="s">
        <v>284</v>
      </c>
      <c r="L2" s="234" t="s">
        <v>267</v>
      </c>
      <c r="M2" s="231" t="s">
        <v>285</v>
      </c>
      <c r="N2" s="232" t="s">
        <v>286</v>
      </c>
      <c r="O2" s="232" t="s">
        <v>287</v>
      </c>
      <c r="P2" s="233" t="s">
        <v>288</v>
      </c>
      <c r="Q2" s="233" t="s">
        <v>289</v>
      </c>
      <c r="R2" s="233" t="s">
        <v>290</v>
      </c>
      <c r="S2" s="233" t="s">
        <v>291</v>
      </c>
      <c r="T2" s="233" t="s">
        <v>292</v>
      </c>
      <c r="U2" s="233" t="s">
        <v>293</v>
      </c>
      <c r="V2" s="233" t="s">
        <v>294</v>
      </c>
      <c r="W2" s="234" t="s">
        <v>295</v>
      </c>
      <c r="X2" s="231" t="s">
        <v>296</v>
      </c>
      <c r="Y2" s="232" t="s">
        <v>294</v>
      </c>
      <c r="Z2" s="233" t="s">
        <v>297</v>
      </c>
      <c r="AA2" s="233" t="s">
        <v>298</v>
      </c>
      <c r="AB2" s="235" t="s">
        <v>299</v>
      </c>
      <c r="AC2" s="233" t="s">
        <v>300</v>
      </c>
      <c r="AD2" s="235" t="s">
        <v>301</v>
      </c>
      <c r="AE2" s="145" t="s">
        <v>302</v>
      </c>
      <c r="AF2" s="145"/>
      <c r="AG2" s="145" t="s">
        <v>303</v>
      </c>
      <c r="AH2" s="145" t="s">
        <v>304</v>
      </c>
      <c r="AI2" s="145"/>
      <c r="AJ2" s="145" t="s">
        <v>305</v>
      </c>
      <c r="AK2" s="145"/>
      <c r="AL2" s="145" t="s">
        <v>306</v>
      </c>
      <c r="AM2" s="145"/>
      <c r="AN2" s="145" t="s">
        <v>307</v>
      </c>
      <c r="AO2" s="145"/>
      <c r="AP2" s="145" t="s">
        <v>308</v>
      </c>
      <c r="AQ2" s="145"/>
      <c r="AR2" s="145" t="s">
        <v>309</v>
      </c>
      <c r="AS2" s="145" t="s">
        <v>310</v>
      </c>
      <c r="AT2" s="145" t="s">
        <v>311</v>
      </c>
      <c r="AV2" s="145" t="s">
        <v>55</v>
      </c>
      <c r="AW2" s="145" t="s">
        <v>312</v>
      </c>
      <c r="AX2" s="145" t="s">
        <v>313</v>
      </c>
      <c r="AY2" s="145" t="s">
        <v>314</v>
      </c>
      <c r="BA2" s="141" t="s">
        <v>279</v>
      </c>
    </row>
    <row r="3" spans="1:55" s="151" customFormat="1" ht="11.75" customHeight="1">
      <c r="A3" s="164"/>
      <c r="B3" s="146" t="s">
        <v>315</v>
      </c>
      <c r="C3" s="147"/>
      <c r="D3" s="147"/>
      <c r="E3" s="147"/>
      <c r="F3" s="148"/>
      <c r="G3" s="147"/>
      <c r="H3" s="147"/>
      <c r="I3" s="147"/>
      <c r="J3" s="147"/>
      <c r="K3" s="147"/>
      <c r="L3" s="147"/>
      <c r="M3" s="147"/>
      <c r="N3" s="147"/>
      <c r="O3" s="147"/>
      <c r="P3" s="147"/>
      <c r="Q3" s="147"/>
      <c r="R3" s="147"/>
      <c r="S3" s="147"/>
      <c r="T3" s="147"/>
      <c r="U3" s="147"/>
      <c r="V3" s="147"/>
      <c r="W3" s="147"/>
      <c r="X3" s="147"/>
      <c r="Y3" s="147"/>
      <c r="Z3" s="147"/>
      <c r="AA3" s="147"/>
      <c r="AB3" s="149"/>
      <c r="AC3" s="147"/>
      <c r="AD3" s="149"/>
      <c r="AE3" s="150"/>
      <c r="AF3" s="150"/>
      <c r="AG3" s="150"/>
      <c r="AH3" s="150"/>
      <c r="AI3" s="150"/>
      <c r="AJ3" s="150"/>
      <c r="AK3" s="150"/>
      <c r="AL3" s="150"/>
      <c r="AM3" s="150"/>
      <c r="AN3" s="150"/>
      <c r="AO3" s="150"/>
      <c r="AP3" s="150"/>
      <c r="AQ3" s="150"/>
      <c r="AR3" s="150"/>
      <c r="AS3" s="150"/>
      <c r="AT3" s="150"/>
      <c r="AV3" s="150"/>
      <c r="AW3" s="150"/>
      <c r="AX3" s="150"/>
      <c r="AY3" s="150"/>
      <c r="BB3" s="164"/>
    </row>
    <row r="4" spans="1:55" s="164" customFormat="1" ht="27" customHeight="1">
      <c r="B4" s="152" t="s">
        <v>349</v>
      </c>
      <c r="C4" s="153" t="s">
        <v>316</v>
      </c>
      <c r="D4" s="153" t="s">
        <v>350</v>
      </c>
      <c r="E4" s="154" t="s">
        <v>317</v>
      </c>
      <c r="F4" s="155" t="s">
        <v>275</v>
      </c>
      <c r="G4" s="153" t="s">
        <v>318</v>
      </c>
      <c r="H4" s="156">
        <v>35406.082820000003</v>
      </c>
      <c r="I4" s="156">
        <v>39964.807650000002</v>
      </c>
      <c r="J4" s="156">
        <v>5171</v>
      </c>
      <c r="K4" s="156">
        <v>656</v>
      </c>
      <c r="L4" s="156">
        <v>28.695599999999999</v>
      </c>
      <c r="M4" s="156">
        <v>41.8294</v>
      </c>
      <c r="N4" s="156">
        <v>4.4364999999999997</v>
      </c>
      <c r="O4" s="156">
        <v>-1.1939</v>
      </c>
      <c r="P4" s="157">
        <v>30.226199999999999</v>
      </c>
      <c r="Q4" s="157">
        <v>12.6861</v>
      </c>
      <c r="R4" s="158">
        <v>5.0856000000000003</v>
      </c>
      <c r="S4" s="156">
        <v>-0.33200000000000002</v>
      </c>
      <c r="T4" s="159">
        <v>26.764500000000002</v>
      </c>
      <c r="U4" s="156">
        <v>11.2834</v>
      </c>
      <c r="V4" s="156">
        <v>49.755279999999999</v>
      </c>
      <c r="W4" s="156">
        <v>23.236609999999999</v>
      </c>
      <c r="X4" s="156">
        <v>12.9938</v>
      </c>
      <c r="Y4" s="160">
        <v>49.755279999999999</v>
      </c>
      <c r="Z4" s="160">
        <v>23.236609999999999</v>
      </c>
      <c r="AA4" s="160">
        <v>35.596960000000003</v>
      </c>
      <c r="AB4" s="161">
        <v>20.800689999999999</v>
      </c>
      <c r="AC4" s="160">
        <v>38.78051</v>
      </c>
      <c r="AD4" s="161">
        <v>19.90859</v>
      </c>
      <c r="AE4" s="162">
        <f>IF($C4="","",_xll.ciqfunctions.udf.CIQ($C4,"IQ_TOTAL_ASSETS",IQ_LTM,,,,#REF!))</f>
        <v>9130</v>
      </c>
      <c r="AF4" s="162">
        <f>IF($C4="","",_xll.ciqfunctions.udf.CIQ($C4,"IQ_TOTAL_ASSETS",IQ_LTM,"-1Y",,,#REF!))</f>
        <v>8899</v>
      </c>
      <c r="AG4" s="162">
        <f>IF($C4="","",_xll.ciqfunctions.udf.CIQ($C4,"IQ_NPPE",IQ_LTM,,,,#REF!))</f>
        <v>486</v>
      </c>
      <c r="AH4" s="162">
        <f>IF($C4="","",_xll.ciqfunctions.udf.CIQ($C4,"IQ_TOTAL_EQUITY",IQ_LTM,,,,#REF!))</f>
        <v>2585</v>
      </c>
      <c r="AI4" s="162">
        <f>IF($C4="","",_xll.ciqfunctions.udf.CIQ($C4,"IQ_TOTAL_EQUITY",IQ_LTM,"-1Y",,,#REF!))</f>
        <v>2281</v>
      </c>
      <c r="AJ4" s="162">
        <f>IF($C4="","",_xll.ciqfunctions.udf.CIQ($C4,"IQ_TOTAL_COMMON_EQUITY",IQ_LTM,,,,#REF!))</f>
        <v>2525</v>
      </c>
      <c r="AK4" s="162">
        <f>IF($C4="","",_xll.ciqfunctions.udf.CIQ($C4,"IQ_TOTAL_COMMON_EQUITY",IQ_LTM,"-1Y",,,#REF!))</f>
        <v>2275</v>
      </c>
      <c r="AL4" s="162">
        <f>IF($C4="","",_xll.ciqfunctions.udf.CIQ($C4,"IQ_TOTAL_DEBT",IQ_LTM,,,,#REF!))</f>
        <v>4334</v>
      </c>
      <c r="AM4" s="162">
        <f>IF($C4="","",_xll.ciqfunctions.udf.CIQ($C4,"IQ_TOTAL_DEBT",IQ_LTM,"-1y",,,#REF!))</f>
        <v>4522</v>
      </c>
      <c r="AN4" s="162">
        <f>IF($C4="","",_xll.ciqfunctions.udf.CIQ($C4,"IQ_MINORITY_INTEREST_TOTAL",IQ_LTM,,,,#REF!))</f>
        <v>60</v>
      </c>
      <c r="AO4" s="162">
        <f>IF($C4="","",_xll.ciqfunctions.udf.CIQ($C4,"IQ_MINORITY_INTEREST_TOTAL",IQ_LTM,"-1y",,,#REF!))</f>
        <v>6</v>
      </c>
      <c r="AP4" s="162">
        <f>IF($C4="","",_xll.ciqfunctions.udf.CIQ($C4,"IQ_TOTAL_CL",IQ_LTM,,,,#REF!))</f>
        <v>1804</v>
      </c>
      <c r="AQ4" s="162">
        <f>IF($C4="","",_xll.ciqfunctions.udf.CIQ($C4,"IQ_TOTAL_CL",IQ_LTM,"-1y",,,#REF!))</f>
        <v>2224</v>
      </c>
      <c r="AR4" s="163">
        <f>J4/AE4</f>
        <v>0.56637458926615558</v>
      </c>
      <c r="AS4" s="163">
        <f>$J4/AG4</f>
        <v>10.639917695473251</v>
      </c>
      <c r="AT4" s="163">
        <f>IF($C4="","",_xll.ciqfunctions.udf.CIQ($C4,"IQ_CASH_CONVERSION",IQ_LTM,,,,#REF!))</f>
        <v>0</v>
      </c>
      <c r="AV4" s="165" t="e">
        <f>#REF!</f>
        <v>#REF!</v>
      </c>
      <c r="AW4" s="166">
        <f>IFERROR(L4/100,"")</f>
        <v>0.28695599999999999</v>
      </c>
      <c r="AX4" s="165">
        <f>AJ4+AL4+AN4</f>
        <v>6919</v>
      </c>
      <c r="AY4" s="167" t="str">
        <f>IFERROR(AV4*(1-AW4)/AX4,"na")</f>
        <v>na</v>
      </c>
      <c r="BC4" s="153"/>
    </row>
    <row r="5" spans="1:55" s="164" customFormat="1" ht="27" customHeight="1">
      <c r="B5" s="168" t="s">
        <v>351</v>
      </c>
      <c r="C5" s="169" t="s">
        <v>319</v>
      </c>
      <c r="D5" s="169" t="s">
        <v>352</v>
      </c>
      <c r="E5" s="170"/>
      <c r="F5" s="171"/>
      <c r="G5" s="169" t="s">
        <v>318</v>
      </c>
      <c r="H5" s="172">
        <v>27662.98416</v>
      </c>
      <c r="I5" s="172">
        <v>31315.784159999999</v>
      </c>
      <c r="J5" s="172">
        <v>4382.6000000000004</v>
      </c>
      <c r="K5" s="172">
        <v>604.79999999999995</v>
      </c>
      <c r="L5" s="172">
        <v>23.463699999999999</v>
      </c>
      <c r="M5" s="172">
        <v>58.777799999999999</v>
      </c>
      <c r="N5" s="172">
        <v>13.6595</v>
      </c>
      <c r="O5" s="172">
        <v>38.221200000000003</v>
      </c>
      <c r="P5" s="173">
        <v>29.324999999999999</v>
      </c>
      <c r="Q5" s="173">
        <v>13.9255</v>
      </c>
      <c r="R5" s="174">
        <v>8.8765000000000001</v>
      </c>
      <c r="S5" s="172">
        <v>6.3973000000000004</v>
      </c>
      <c r="T5" s="175">
        <v>21.0928</v>
      </c>
      <c r="U5" s="172">
        <v>7.8932000000000002</v>
      </c>
      <c r="V5" s="172">
        <v>46.097380000000001</v>
      </c>
      <c r="W5" s="172">
        <v>23.64348</v>
      </c>
      <c r="X5" s="172">
        <v>8.3370700000000006</v>
      </c>
      <c r="Y5" s="176">
        <v>46.097380000000001</v>
      </c>
      <c r="Z5" s="176">
        <v>23.64348</v>
      </c>
      <c r="AA5" s="176">
        <v>31.812899999999999</v>
      </c>
      <c r="AB5" s="177">
        <v>19.726959999999998</v>
      </c>
      <c r="AC5" s="176">
        <v>44.946040000000004</v>
      </c>
      <c r="AD5" s="177">
        <v>22.608840000000001</v>
      </c>
      <c r="AE5" s="162"/>
      <c r="AF5" s="162"/>
      <c r="AG5" s="162"/>
      <c r="AH5" s="162"/>
      <c r="AI5" s="162"/>
      <c r="AJ5" s="162"/>
      <c r="AK5" s="162"/>
      <c r="AL5" s="162"/>
      <c r="AM5" s="162"/>
      <c r="AN5" s="162"/>
      <c r="AO5" s="162"/>
      <c r="AP5" s="162"/>
      <c r="AQ5" s="162"/>
      <c r="AR5" s="163"/>
      <c r="AS5" s="163"/>
      <c r="AT5" s="163"/>
      <c r="AV5" s="165"/>
      <c r="AW5" s="166"/>
      <c r="AX5" s="165"/>
      <c r="AY5" s="167"/>
      <c r="BC5" s="153"/>
    </row>
    <row r="6" spans="1:55" s="164" customFormat="1" ht="27" customHeight="1">
      <c r="B6" s="152" t="s">
        <v>351</v>
      </c>
      <c r="C6" s="153" t="s">
        <v>320</v>
      </c>
      <c r="D6" s="153" t="s">
        <v>353</v>
      </c>
      <c r="E6" s="154" t="s">
        <v>321</v>
      </c>
      <c r="F6" s="155" t="s">
        <v>275</v>
      </c>
      <c r="G6" s="153" t="s">
        <v>318</v>
      </c>
      <c r="H6" s="156">
        <v>19900.938999999998</v>
      </c>
      <c r="I6" s="156">
        <v>23055.138999999999</v>
      </c>
      <c r="J6" s="156">
        <v>2774.3</v>
      </c>
      <c r="K6" s="156">
        <v>400.9</v>
      </c>
      <c r="L6" s="156">
        <v>20.375</v>
      </c>
      <c r="M6" s="156">
        <v>66.171599999999998</v>
      </c>
      <c r="N6" s="156">
        <v>7.5355999999999996</v>
      </c>
      <c r="O6" s="156">
        <v>7.6029</v>
      </c>
      <c r="P6" s="157">
        <v>35.3782</v>
      </c>
      <c r="Q6" s="157">
        <v>14.8469</v>
      </c>
      <c r="R6" s="158">
        <v>11.226100000000001</v>
      </c>
      <c r="S6" s="156">
        <v>64.399100000000004</v>
      </c>
      <c r="T6" s="159">
        <v>16.719000000000001</v>
      </c>
      <c r="U6" s="156">
        <v>6.2268999999999997</v>
      </c>
      <c r="V6" s="156">
        <v>50.009180000000001</v>
      </c>
      <c r="W6" s="156">
        <v>22.434270000000001</v>
      </c>
      <c r="X6" s="156">
        <v>7.4661200000000001</v>
      </c>
      <c r="Y6" s="160">
        <v>50.009180000000001</v>
      </c>
      <c r="Z6" s="160">
        <v>22.434270000000001</v>
      </c>
      <c r="AA6" s="160">
        <v>29.197310000000002</v>
      </c>
      <c r="AB6" s="161">
        <v>19.53586</v>
      </c>
      <c r="AC6" s="160">
        <v>43.387560000000001</v>
      </c>
      <c r="AD6" s="161">
        <v>19.931539999999998</v>
      </c>
      <c r="AE6" s="162"/>
      <c r="AF6" s="162"/>
      <c r="AG6" s="162"/>
      <c r="AH6" s="162"/>
      <c r="AI6" s="162"/>
      <c r="AJ6" s="162"/>
      <c r="AK6" s="162"/>
      <c r="AL6" s="162"/>
      <c r="AM6" s="162"/>
      <c r="AN6" s="162"/>
      <c r="AO6" s="162"/>
      <c r="AP6" s="162"/>
      <c r="AQ6" s="162"/>
      <c r="AR6" s="163"/>
      <c r="AS6" s="163"/>
      <c r="AT6" s="163"/>
      <c r="AV6" s="165"/>
      <c r="AW6" s="166"/>
      <c r="AX6" s="165"/>
      <c r="AY6" s="167"/>
      <c r="BC6" s="153"/>
    </row>
    <row r="7" spans="1:55" s="164" customFormat="1" ht="11.75" customHeight="1">
      <c r="B7" s="236" t="s">
        <v>322</v>
      </c>
      <c r="C7" s="237"/>
      <c r="D7" s="237"/>
      <c r="E7" s="238"/>
      <c r="F7" s="239"/>
      <c r="G7" s="240"/>
      <c r="H7" s="241">
        <v>27662.98416</v>
      </c>
      <c r="I7" s="241">
        <v>31315.784159999999</v>
      </c>
      <c r="J7" s="241">
        <v>4382.6000000000004</v>
      </c>
      <c r="K7" s="241">
        <v>604.79999999999995</v>
      </c>
      <c r="L7" s="241">
        <v>23.463699999999999</v>
      </c>
      <c r="M7" s="241">
        <v>58.777799999999999</v>
      </c>
      <c r="N7" s="241">
        <v>7.5355999999999996</v>
      </c>
      <c r="O7" s="241">
        <v>7.6029</v>
      </c>
      <c r="P7" s="242">
        <v>30.226199999999999</v>
      </c>
      <c r="Q7" s="242">
        <v>13.9255</v>
      </c>
      <c r="R7" s="243">
        <v>8.8765000000000001</v>
      </c>
      <c r="S7" s="243">
        <v>6.3973000000000004</v>
      </c>
      <c r="T7" s="243">
        <v>21.0928</v>
      </c>
      <c r="U7" s="241">
        <v>7.8932000000000002</v>
      </c>
      <c r="V7" s="241">
        <v>49.755279999999999</v>
      </c>
      <c r="W7" s="241">
        <v>23.236609999999999</v>
      </c>
      <c r="X7" s="241">
        <v>8.3370700000000006</v>
      </c>
      <c r="Y7" s="244">
        <v>49.755279999999999</v>
      </c>
      <c r="Z7" s="244">
        <v>23.236609999999999</v>
      </c>
      <c r="AA7" s="244">
        <v>31.812899999999999</v>
      </c>
      <c r="AB7" s="254">
        <v>19.726959999999998</v>
      </c>
      <c r="AC7" s="244">
        <v>43.387560000000001</v>
      </c>
      <c r="AD7" s="244">
        <v>19.931539999999998</v>
      </c>
      <c r="AE7" s="162"/>
      <c r="AF7" s="162"/>
      <c r="AG7" s="162"/>
      <c r="AH7" s="162"/>
      <c r="AI7" s="162"/>
      <c r="AJ7" s="162"/>
      <c r="AK7" s="162"/>
      <c r="AL7" s="162"/>
      <c r="AM7" s="162"/>
      <c r="AN7" s="162"/>
      <c r="AO7" s="162"/>
      <c r="AP7" s="162"/>
      <c r="AQ7" s="162"/>
      <c r="AR7" s="163"/>
      <c r="AS7" s="163"/>
      <c r="AT7" s="163"/>
      <c r="AV7" s="165"/>
      <c r="AW7" s="166"/>
      <c r="AX7" s="165"/>
      <c r="AY7" s="167"/>
      <c r="BC7" s="153"/>
    </row>
    <row r="8" spans="1:55" s="164" customFormat="1" ht="27" customHeight="1">
      <c r="B8" s="152" t="s">
        <v>351</v>
      </c>
      <c r="C8" s="153" t="s">
        <v>323</v>
      </c>
      <c r="D8" s="153" t="s">
        <v>354</v>
      </c>
      <c r="E8" s="154" t="s">
        <v>324</v>
      </c>
      <c r="F8" s="155" t="s">
        <v>275</v>
      </c>
      <c r="G8" s="153" t="s">
        <v>325</v>
      </c>
      <c r="H8" s="156">
        <v>5861.4085800000003</v>
      </c>
      <c r="I8" s="156">
        <v>7680.7515800000001</v>
      </c>
      <c r="J8" s="156">
        <v>1642.375</v>
      </c>
      <c r="K8" s="156">
        <v>301.35500000000002</v>
      </c>
      <c r="L8" s="156">
        <v>13.591799999999999</v>
      </c>
      <c r="M8" s="156">
        <v>63.657299999999999</v>
      </c>
      <c r="N8" s="156">
        <v>6.9307999999999996</v>
      </c>
      <c r="O8" s="156">
        <v>21.993200000000002</v>
      </c>
      <c r="P8" s="157">
        <v>28.9785</v>
      </c>
      <c r="Q8" s="157">
        <v>16.089500000000001</v>
      </c>
      <c r="R8" s="158">
        <v>-3.9097</v>
      </c>
      <c r="S8" s="156">
        <v>15.3225</v>
      </c>
      <c r="T8" s="159">
        <v>31.562100000000001</v>
      </c>
      <c r="U8" s="156">
        <v>7.6109999999999998</v>
      </c>
      <c r="V8" s="156">
        <v>24.289629999999999</v>
      </c>
      <c r="W8" s="156">
        <v>15.390219999999999</v>
      </c>
      <c r="X8" s="156">
        <v>8.0579699999999992</v>
      </c>
      <c r="Y8" s="160">
        <v>24.289629999999999</v>
      </c>
      <c r="Z8" s="160">
        <v>15.390219999999999</v>
      </c>
      <c r="AA8" s="160">
        <v>17.404699999999998</v>
      </c>
      <c r="AB8" s="161">
        <v>11.948779999999999</v>
      </c>
      <c r="AC8" s="160">
        <v>41.897860000000001</v>
      </c>
      <c r="AD8" s="161">
        <v>13.78384</v>
      </c>
      <c r="AE8" s="162"/>
      <c r="AF8" s="162"/>
      <c r="AG8" s="162"/>
      <c r="AH8" s="162"/>
      <c r="AI8" s="162"/>
      <c r="AJ8" s="162"/>
      <c r="AK8" s="162"/>
      <c r="AL8" s="162"/>
      <c r="AM8" s="162"/>
      <c r="AN8" s="162"/>
      <c r="AO8" s="162"/>
      <c r="AP8" s="162"/>
      <c r="AQ8" s="162"/>
      <c r="AR8" s="163"/>
      <c r="AS8" s="163"/>
      <c r="AT8" s="163"/>
      <c r="AV8" s="165"/>
      <c r="AW8" s="166"/>
      <c r="AX8" s="165"/>
      <c r="AY8" s="167"/>
      <c r="BC8" s="153"/>
    </row>
    <row r="9" spans="1:55" s="164" customFormat="1" ht="27" customHeight="1">
      <c r="B9" s="168" t="s">
        <v>351</v>
      </c>
      <c r="C9" s="169" t="s">
        <v>326</v>
      </c>
      <c r="D9" s="169" t="s">
        <v>355</v>
      </c>
      <c r="E9" s="170"/>
      <c r="F9" s="171"/>
      <c r="G9" s="169" t="s">
        <v>327</v>
      </c>
      <c r="H9" s="172">
        <v>30403.150089999999</v>
      </c>
      <c r="I9" s="172">
        <v>33704.450089999998</v>
      </c>
      <c r="J9" s="172">
        <v>2784.6</v>
      </c>
      <c r="K9" s="172">
        <v>712.7</v>
      </c>
      <c r="L9" s="172">
        <v>20.590499999999999</v>
      </c>
      <c r="M9" s="172">
        <v>64.307199999999995</v>
      </c>
      <c r="N9" s="172">
        <v>7.8250000000000002</v>
      </c>
      <c r="O9" s="172">
        <v>9.6683000000000003</v>
      </c>
      <c r="P9" s="173">
        <v>45.191400000000002</v>
      </c>
      <c r="Q9" s="173">
        <v>25.5943</v>
      </c>
      <c r="R9" s="174">
        <v>9.0850000000000009</v>
      </c>
      <c r="S9" s="172">
        <v>7.8913000000000002</v>
      </c>
      <c r="T9" s="175">
        <v>28.743600000000001</v>
      </c>
      <c r="U9" s="172">
        <v>10.739100000000001</v>
      </c>
      <c r="V9" s="172">
        <v>43.447800000000001</v>
      </c>
      <c r="W9" s="172">
        <v>25.7227</v>
      </c>
      <c r="X9" s="172">
        <v>11.29983</v>
      </c>
      <c r="Y9" s="176">
        <v>43.447800000000001</v>
      </c>
      <c r="Z9" s="176">
        <v>25.7227</v>
      </c>
      <c r="AA9" s="176">
        <v>34.99324</v>
      </c>
      <c r="AB9" s="177">
        <v>23.108129999999999</v>
      </c>
      <c r="AC9" s="176">
        <v>44.484270000000002</v>
      </c>
      <c r="AD9" s="177">
        <v>24.163869999999999</v>
      </c>
      <c r="AE9" s="162"/>
      <c r="AF9" s="162"/>
      <c r="AG9" s="162"/>
      <c r="AH9" s="162"/>
      <c r="AI9" s="162"/>
      <c r="AJ9" s="162"/>
      <c r="AK9" s="162"/>
      <c r="AL9" s="162"/>
      <c r="AM9" s="162"/>
      <c r="AN9" s="162"/>
      <c r="AO9" s="162"/>
      <c r="AP9" s="162"/>
      <c r="AQ9" s="162"/>
      <c r="AR9" s="163"/>
      <c r="AS9" s="163"/>
      <c r="AT9" s="163"/>
      <c r="AV9" s="165"/>
      <c r="AW9" s="166"/>
      <c r="AX9" s="165"/>
      <c r="AY9" s="167"/>
      <c r="BC9" s="153"/>
    </row>
    <row r="10" spans="1:55" s="164" customFormat="1" ht="27" customHeight="1">
      <c r="B10" s="152" t="s">
        <v>351</v>
      </c>
      <c r="C10" s="153" t="s">
        <v>328</v>
      </c>
      <c r="D10" s="153" t="s">
        <v>356</v>
      </c>
      <c r="E10" s="154" t="s">
        <v>329</v>
      </c>
      <c r="F10" s="155" t="s">
        <v>275</v>
      </c>
      <c r="G10" s="153" t="s">
        <v>330</v>
      </c>
      <c r="H10" s="156">
        <v>15772.00426</v>
      </c>
      <c r="I10" s="156">
        <v>16567.988259999998</v>
      </c>
      <c r="J10" s="156">
        <v>1308.472</v>
      </c>
      <c r="K10" s="156">
        <v>267.98200000000003</v>
      </c>
      <c r="L10" s="156">
        <v>11.576000000000001</v>
      </c>
      <c r="M10" s="156">
        <v>72.493700000000004</v>
      </c>
      <c r="N10" s="156">
        <v>12.708</v>
      </c>
      <c r="O10" s="156">
        <v>36.391500000000001</v>
      </c>
      <c r="P10" s="157">
        <v>30.678699999999999</v>
      </c>
      <c r="Q10" s="157">
        <v>20.480499999999999</v>
      </c>
      <c r="R10" s="158">
        <v>11.460699999999999</v>
      </c>
      <c r="S10" s="156">
        <v>24.020299999999999</v>
      </c>
      <c r="T10" s="159">
        <v>94.847099999999998</v>
      </c>
      <c r="U10" s="156">
        <v>18.454999999999998</v>
      </c>
      <c r="V10" s="156">
        <v>60.073030000000003</v>
      </c>
      <c r="W10" s="156">
        <v>38.615360000000003</v>
      </c>
      <c r="X10" s="156">
        <v>48.660670000000003</v>
      </c>
      <c r="Y10" s="160">
        <v>60.073030000000003</v>
      </c>
      <c r="Z10" s="160">
        <v>38.615360000000003</v>
      </c>
      <c r="AA10" s="160">
        <v>47.159350000000003</v>
      </c>
      <c r="AB10" s="161">
        <v>31.78462</v>
      </c>
      <c r="AC10" s="160">
        <v>53.578569999999999</v>
      </c>
      <c r="AD10" s="161">
        <v>34.664850000000001</v>
      </c>
      <c r="AE10" s="162"/>
      <c r="AF10" s="162"/>
      <c r="AG10" s="162"/>
      <c r="AH10" s="162"/>
      <c r="AI10" s="162"/>
      <c r="AJ10" s="162"/>
      <c r="AK10" s="162"/>
      <c r="AL10" s="162"/>
      <c r="AM10" s="162"/>
      <c r="AN10" s="162"/>
      <c r="AO10" s="162"/>
      <c r="AP10" s="162"/>
      <c r="AQ10" s="162"/>
      <c r="AR10" s="163"/>
      <c r="AS10" s="163"/>
      <c r="AT10" s="163"/>
      <c r="AV10" s="165"/>
      <c r="AW10" s="166"/>
      <c r="AX10" s="165"/>
      <c r="AY10" s="167"/>
      <c r="BC10" s="153"/>
    </row>
    <row r="11" spans="1:55" s="164" customFormat="1" ht="27" customHeight="1">
      <c r="B11" s="168" t="s">
        <v>357</v>
      </c>
      <c r="C11" s="169" t="s">
        <v>331</v>
      </c>
      <c r="D11" s="169" t="s">
        <v>358</v>
      </c>
      <c r="E11" s="170" t="s">
        <v>329</v>
      </c>
      <c r="F11" s="171" t="s">
        <v>359</v>
      </c>
      <c r="G11" s="169" t="s">
        <v>332</v>
      </c>
      <c r="H11" s="172">
        <v>1367.4563599999999</v>
      </c>
      <c r="I11" s="172">
        <v>1482.3079299999999</v>
      </c>
      <c r="J11" s="172">
        <v>329.15474</v>
      </c>
      <c r="K11" s="172">
        <v>45.601219999999998</v>
      </c>
      <c r="L11" s="172">
        <v>27.797899999999998</v>
      </c>
      <c r="M11" s="172">
        <v>30.604900000000001</v>
      </c>
      <c r="N11" s="172">
        <v>5.9702999999999999</v>
      </c>
      <c r="O11" s="172">
        <v>9.3482000000000003</v>
      </c>
      <c r="P11" s="173">
        <v>29.6401</v>
      </c>
      <c r="Q11" s="173">
        <v>14.09</v>
      </c>
      <c r="R11" s="174">
        <v>14.1271</v>
      </c>
      <c r="S11" s="172">
        <v>27.919899999999998</v>
      </c>
      <c r="T11" s="175">
        <v>23.453800000000001</v>
      </c>
      <c r="U11" s="172">
        <v>10.518000000000001</v>
      </c>
      <c r="V11" s="172">
        <v>30.860759999999999</v>
      </c>
      <c r="W11" s="172">
        <v>15.527089999999999</v>
      </c>
      <c r="X11" s="172">
        <v>6.7280199999999999</v>
      </c>
      <c r="Y11" s="176">
        <v>30.860759999999999</v>
      </c>
      <c r="Z11" s="176">
        <v>15.527089999999999</v>
      </c>
      <c r="AA11" s="176">
        <v>23.03978</v>
      </c>
      <c r="AB11" s="177">
        <v>12.837339999999999</v>
      </c>
      <c r="AC11" s="176">
        <v>18.865590000000001</v>
      </c>
      <c r="AD11" s="177">
        <v>10.8249</v>
      </c>
      <c r="AE11" s="162"/>
      <c r="AF11" s="162"/>
      <c r="AG11" s="162"/>
      <c r="AH11" s="162"/>
      <c r="AI11" s="162"/>
      <c r="AJ11" s="162"/>
      <c r="AK11" s="162"/>
      <c r="AL11" s="162"/>
      <c r="AM11" s="162"/>
      <c r="AN11" s="162"/>
      <c r="AO11" s="162"/>
      <c r="AP11" s="162"/>
      <c r="AQ11" s="162"/>
      <c r="AR11" s="163"/>
      <c r="AS11" s="163"/>
      <c r="AT11" s="163"/>
      <c r="AV11" s="165"/>
      <c r="AW11" s="166"/>
      <c r="AX11" s="165"/>
      <c r="AY11" s="167"/>
      <c r="BC11" s="153"/>
    </row>
    <row r="12" spans="1:55" s="164" customFormat="1" ht="25.5" customHeight="1">
      <c r="B12" s="152" t="s">
        <v>360</v>
      </c>
      <c r="C12" s="153" t="s">
        <v>333</v>
      </c>
      <c r="D12" s="153" t="s">
        <v>361</v>
      </c>
      <c r="E12" s="154" t="s">
        <v>329</v>
      </c>
      <c r="F12" s="155" t="s">
        <v>275</v>
      </c>
      <c r="G12" s="153" t="s">
        <v>334</v>
      </c>
      <c r="H12" s="156">
        <v>44594.843079999999</v>
      </c>
      <c r="I12" s="156">
        <v>49911.843079999999</v>
      </c>
      <c r="J12" s="156">
        <v>4326.8999999999996</v>
      </c>
      <c r="K12" s="156">
        <v>535</v>
      </c>
      <c r="L12" s="156">
        <v>6.8537999999999997</v>
      </c>
      <c r="M12" s="156">
        <v>63.267000000000003</v>
      </c>
      <c r="N12" s="156">
        <v>2.4367000000000001</v>
      </c>
      <c r="O12" s="156">
        <v>8.2270000000000003</v>
      </c>
      <c r="P12" s="157">
        <v>37.229799999999997</v>
      </c>
      <c r="Q12" s="157">
        <v>12.3437</v>
      </c>
      <c r="R12" s="158">
        <v>5.4737</v>
      </c>
      <c r="S12" s="156">
        <v>22.660900000000002</v>
      </c>
      <c r="T12" s="159">
        <v>6.2511999999999999</v>
      </c>
      <c r="U12" s="156">
        <v>4.4947999999999997</v>
      </c>
      <c r="V12" s="156">
        <v>78.871340000000004</v>
      </c>
      <c r="W12" s="156">
        <v>29.65823</v>
      </c>
      <c r="X12" s="156">
        <v>4.8255499999999998</v>
      </c>
      <c r="Y12" s="160">
        <v>78.871340000000004</v>
      </c>
      <c r="Z12" s="160">
        <v>29.65823</v>
      </c>
      <c r="AA12" s="160">
        <v>32.434429999999999</v>
      </c>
      <c r="AB12" s="161">
        <v>24.225200000000001</v>
      </c>
      <c r="AC12" s="160">
        <v>47.542769999999997</v>
      </c>
      <c r="AD12" s="161">
        <v>22.24897</v>
      </c>
      <c r="AE12" s="162"/>
      <c r="AF12" s="162"/>
      <c r="AG12" s="162"/>
      <c r="AH12" s="162"/>
      <c r="AI12" s="162"/>
      <c r="AJ12" s="162"/>
      <c r="AK12" s="162"/>
      <c r="AL12" s="162"/>
      <c r="AM12" s="162"/>
      <c r="AN12" s="162"/>
      <c r="AO12" s="162"/>
      <c r="AP12" s="162"/>
      <c r="AQ12" s="162"/>
      <c r="AR12" s="163"/>
      <c r="AS12" s="163"/>
      <c r="AT12" s="163"/>
      <c r="AV12" s="165"/>
      <c r="AW12" s="166"/>
      <c r="AX12" s="165"/>
      <c r="AY12" s="167"/>
      <c r="BC12" s="153"/>
    </row>
    <row r="13" spans="1:55" s="164" customFormat="1" ht="27" customHeight="1">
      <c r="B13" s="168" t="s">
        <v>351</v>
      </c>
      <c r="C13" s="169" t="s">
        <v>335</v>
      </c>
      <c r="D13" s="169" t="s">
        <v>362</v>
      </c>
      <c r="E13" s="170" t="s">
        <v>329</v>
      </c>
      <c r="F13" s="171" t="s">
        <v>275</v>
      </c>
      <c r="G13" s="169" t="s">
        <v>332</v>
      </c>
      <c r="H13" s="172">
        <v>10302.24626</v>
      </c>
      <c r="I13" s="172">
        <v>13379.046259999999</v>
      </c>
      <c r="J13" s="172">
        <v>1738.1</v>
      </c>
      <c r="K13" s="172">
        <v>-111.5</v>
      </c>
      <c r="L13" s="172" t="s">
        <v>363</v>
      </c>
      <c r="M13" s="172">
        <v>68.609399999999994</v>
      </c>
      <c r="N13" s="172">
        <v>0.63009999999999999</v>
      </c>
      <c r="O13" s="172">
        <v>2.1057000000000001</v>
      </c>
      <c r="P13" s="173">
        <v>30.0212</v>
      </c>
      <c r="Q13" s="173">
        <v>-6.1273</v>
      </c>
      <c r="R13" s="174">
        <v>-8.43E-2</v>
      </c>
      <c r="S13" s="172" t="s">
        <v>363</v>
      </c>
      <c r="T13" s="175">
        <v>-3.4424999999999999</v>
      </c>
      <c r="U13" s="172">
        <v>0.51359999999999995</v>
      </c>
      <c r="V13" s="172" t="s">
        <v>363</v>
      </c>
      <c r="W13" s="172">
        <v>24.115079999999999</v>
      </c>
      <c r="X13" s="172">
        <v>2.8832200000000001</v>
      </c>
      <c r="Y13" s="176" t="s">
        <v>363</v>
      </c>
      <c r="Z13" s="176">
        <v>24.115079999999999</v>
      </c>
      <c r="AA13" s="176">
        <v>23.247479999999999</v>
      </c>
      <c r="AB13" s="177">
        <v>15.843640000000001</v>
      </c>
      <c r="AC13" s="176" t="s">
        <v>363</v>
      </c>
      <c r="AD13" s="177">
        <v>23.57329</v>
      </c>
      <c r="AE13" s="162"/>
      <c r="AF13" s="162"/>
      <c r="AG13" s="162"/>
      <c r="AH13" s="162"/>
      <c r="AI13" s="162"/>
      <c r="AJ13" s="162"/>
      <c r="AK13" s="162"/>
      <c r="AL13" s="162"/>
      <c r="AM13" s="162"/>
      <c r="AN13" s="162"/>
      <c r="AO13" s="162"/>
      <c r="AP13" s="162"/>
      <c r="AQ13" s="162"/>
      <c r="AR13" s="163"/>
      <c r="AS13" s="163"/>
      <c r="AT13" s="163"/>
      <c r="AV13" s="165"/>
      <c r="AW13" s="166"/>
      <c r="AX13" s="165"/>
      <c r="AY13" s="167"/>
      <c r="BC13" s="153"/>
    </row>
    <row r="14" spans="1:55" ht="11.75" customHeight="1">
      <c r="B14" s="236" t="s">
        <v>336</v>
      </c>
      <c r="C14" s="237"/>
      <c r="D14" s="237"/>
      <c r="E14" s="238"/>
      <c r="F14" s="239"/>
      <c r="G14" s="240"/>
      <c r="H14" s="241">
        <v>13037.125260000001</v>
      </c>
      <c r="I14" s="241">
        <v>14973.517259999999</v>
      </c>
      <c r="J14" s="241">
        <v>1690.2375</v>
      </c>
      <c r="K14" s="245">
        <v>467.95</v>
      </c>
      <c r="L14" s="246">
        <v>20.590499999999999</v>
      </c>
      <c r="M14" s="247">
        <v>63.462150000000001</v>
      </c>
      <c r="N14" s="248">
        <v>7.2332000000000001</v>
      </c>
      <c r="O14" s="248">
        <v>8.7876000000000012</v>
      </c>
      <c r="P14" s="249">
        <v>30.34995</v>
      </c>
      <c r="Q14" s="249">
        <v>15.08975</v>
      </c>
      <c r="R14" s="249">
        <v>7.2793500000000009</v>
      </c>
      <c r="S14" s="249">
        <v>22.660900000000002</v>
      </c>
      <c r="T14" s="249">
        <v>26.098700000000001</v>
      </c>
      <c r="U14" s="248">
        <v>9.0645000000000007</v>
      </c>
      <c r="V14" s="248">
        <v>43.447800000000001</v>
      </c>
      <c r="W14" s="248">
        <v>24.918889999999998</v>
      </c>
      <c r="X14" s="248">
        <v>7.3929949999999991</v>
      </c>
      <c r="Y14" s="250">
        <v>43.447800000000001</v>
      </c>
      <c r="Z14" s="250">
        <v>24.918889999999998</v>
      </c>
      <c r="AA14" s="250">
        <v>27.840955000000001</v>
      </c>
      <c r="AB14" s="407">
        <v>19.475884999999998</v>
      </c>
      <c r="AC14" s="250">
        <v>44.484270000000002</v>
      </c>
      <c r="AD14" s="250">
        <v>22.91113</v>
      </c>
      <c r="AE14" s="178" t="e">
        <f>MEDIAN(#REF!)</f>
        <v>#REF!</v>
      </c>
      <c r="AF14" s="178" t="e">
        <f>MEDIAN(#REF!)</f>
        <v>#REF!</v>
      </c>
      <c r="AG14" s="178" t="e">
        <f>MEDIAN(#REF!)</f>
        <v>#REF!</v>
      </c>
      <c r="AH14" s="178" t="e">
        <f>MEDIAN(#REF!)</f>
        <v>#REF!</v>
      </c>
      <c r="AI14" s="178" t="e">
        <f>MEDIAN(#REF!)</f>
        <v>#REF!</v>
      </c>
      <c r="AJ14" s="178" t="e">
        <f>MEDIAN(#REF!)</f>
        <v>#REF!</v>
      </c>
      <c r="AK14" s="178" t="e">
        <f t="shared" ref="AK14:AT14" si="0">MEDIAN(#REF!)</f>
        <v>#REF!</v>
      </c>
      <c r="AL14" s="178" t="e">
        <f t="shared" si="0"/>
        <v>#REF!</v>
      </c>
      <c r="AM14" s="178" t="e">
        <f t="shared" si="0"/>
        <v>#REF!</v>
      </c>
      <c r="AN14" s="178" t="e">
        <f t="shared" si="0"/>
        <v>#REF!</v>
      </c>
      <c r="AO14" s="178" t="e">
        <f t="shared" si="0"/>
        <v>#REF!</v>
      </c>
      <c r="AP14" s="178" t="e">
        <f t="shared" si="0"/>
        <v>#REF!</v>
      </c>
      <c r="AQ14" s="178" t="e">
        <f t="shared" si="0"/>
        <v>#REF!</v>
      </c>
      <c r="AR14" s="178" t="e">
        <f t="shared" si="0"/>
        <v>#REF!</v>
      </c>
      <c r="AS14" s="178" t="e">
        <f t="shared" si="0"/>
        <v>#REF!</v>
      </c>
      <c r="AT14" s="178" t="e">
        <f t="shared" si="0"/>
        <v>#REF!</v>
      </c>
      <c r="AU14" s="179"/>
      <c r="AV14" s="179" t="e">
        <f>MEDIAN(#REF!)</f>
        <v>#REF!</v>
      </c>
      <c r="AW14" s="179" t="e">
        <f>MEDIAN(#REF!)</f>
        <v>#REF!</v>
      </c>
      <c r="AX14" s="179" t="e">
        <f>MEDIAN(#REF!)</f>
        <v>#REF!</v>
      </c>
      <c r="AY14" s="179" t="e">
        <f>MEDIAN(#REF!)</f>
        <v>#REF!</v>
      </c>
    </row>
    <row r="15" spans="1:55" s="185" customFormat="1" ht="11.75" customHeight="1">
      <c r="B15" s="146" t="s">
        <v>337</v>
      </c>
      <c r="C15" s="147"/>
      <c r="D15" s="147"/>
      <c r="E15" s="147"/>
      <c r="F15" s="148"/>
      <c r="G15" s="147"/>
      <c r="H15" s="147"/>
      <c r="I15" s="147"/>
      <c r="J15" s="147"/>
      <c r="K15" s="147"/>
      <c r="L15" s="147"/>
      <c r="M15" s="147"/>
      <c r="N15" s="147"/>
      <c r="O15" s="147"/>
      <c r="P15" s="180"/>
      <c r="Q15" s="180"/>
      <c r="R15" s="147"/>
      <c r="S15" s="147"/>
      <c r="T15" s="147"/>
      <c r="U15" s="147"/>
      <c r="V15" s="147"/>
      <c r="W15" s="147"/>
      <c r="X15" s="147"/>
      <c r="Y15" s="181"/>
      <c r="Z15" s="181"/>
      <c r="AA15" s="181"/>
      <c r="AB15" s="182"/>
      <c r="AC15" s="181"/>
      <c r="AD15" s="182"/>
      <c r="AE15" s="183"/>
      <c r="AF15" s="183"/>
      <c r="AG15" s="183"/>
      <c r="AH15" s="183"/>
      <c r="AI15" s="183"/>
      <c r="AJ15" s="183"/>
      <c r="AK15" s="183"/>
      <c r="AL15" s="183"/>
      <c r="AM15" s="183"/>
      <c r="AN15" s="183"/>
      <c r="AO15" s="183"/>
      <c r="AP15" s="183"/>
      <c r="AQ15" s="183"/>
      <c r="AR15" s="184"/>
      <c r="AS15" s="184"/>
      <c r="AT15" s="184"/>
      <c r="AV15" s="186"/>
      <c r="AW15" s="187"/>
      <c r="AX15" s="186"/>
      <c r="AY15" s="188"/>
      <c r="BB15" s="285"/>
      <c r="BC15" s="189"/>
    </row>
    <row r="16" spans="1:55" ht="27" customHeight="1">
      <c r="B16" s="190" t="s">
        <v>364</v>
      </c>
      <c r="C16" s="191" t="s">
        <v>338</v>
      </c>
      <c r="D16" s="191" t="s">
        <v>365</v>
      </c>
      <c r="E16" s="192" t="s">
        <v>339</v>
      </c>
      <c r="F16" s="193" t="s">
        <v>366</v>
      </c>
      <c r="G16" s="191" t="s">
        <v>340</v>
      </c>
      <c r="H16" s="194">
        <v>145.21615</v>
      </c>
      <c r="I16" s="194">
        <v>108.04592</v>
      </c>
      <c r="J16" s="194">
        <v>75.529269999999997</v>
      </c>
      <c r="K16" s="194">
        <v>9.87181</v>
      </c>
      <c r="L16" s="194">
        <v>24.461500000000001</v>
      </c>
      <c r="M16" s="194">
        <v>99.863</v>
      </c>
      <c r="N16" s="194">
        <v>25.676300000000001</v>
      </c>
      <c r="O16" s="194">
        <v>24.510300000000001</v>
      </c>
      <c r="P16" s="195">
        <v>21.652699999999999</v>
      </c>
      <c r="Q16" s="195">
        <v>13.737</v>
      </c>
      <c r="R16" s="158">
        <v>24.804099999999998</v>
      </c>
      <c r="S16" s="194">
        <v>20.926100000000002</v>
      </c>
      <c r="T16" s="196">
        <v>17.561299999999999</v>
      </c>
      <c r="U16" s="194">
        <v>13.216200000000001</v>
      </c>
      <c r="V16" s="194">
        <v>14.971349999999999</v>
      </c>
      <c r="W16" s="194">
        <v>6.5017300000000002</v>
      </c>
      <c r="X16" s="194">
        <v>2.57348</v>
      </c>
      <c r="Y16" s="160">
        <v>14.971349999999999</v>
      </c>
      <c r="Z16" s="160">
        <v>6.5017300000000002</v>
      </c>
      <c r="AA16" s="160" t="s">
        <v>341</v>
      </c>
      <c r="AB16" s="161">
        <v>0</v>
      </c>
      <c r="AC16" s="197">
        <v>13.84107</v>
      </c>
      <c r="AD16" s="198">
        <v>7.2684800000000003</v>
      </c>
      <c r="AE16" s="199"/>
      <c r="AF16" s="199"/>
      <c r="AG16" s="199"/>
      <c r="AH16" s="199"/>
      <c r="AI16" s="199"/>
      <c r="AJ16" s="199"/>
      <c r="AK16" s="199"/>
      <c r="AL16" s="199"/>
      <c r="AM16" s="199"/>
      <c r="AN16" s="199"/>
      <c r="AO16" s="199"/>
      <c r="AP16" s="199"/>
      <c r="AQ16" s="199"/>
      <c r="AR16" s="200"/>
      <c r="AS16" s="200"/>
      <c r="AT16" s="200"/>
      <c r="AV16" s="201"/>
      <c r="AW16" s="202"/>
      <c r="AX16" s="201"/>
      <c r="AY16" s="203"/>
      <c r="BC16" s="191"/>
    </row>
    <row r="17" spans="2:55" ht="27" customHeight="1">
      <c r="B17" s="168" t="s">
        <v>364</v>
      </c>
      <c r="C17" s="169" t="s">
        <v>342</v>
      </c>
      <c r="D17" s="169" t="s">
        <v>367</v>
      </c>
      <c r="E17" s="170" t="s">
        <v>343</v>
      </c>
      <c r="F17" s="171" t="s">
        <v>366</v>
      </c>
      <c r="G17" s="169" t="s">
        <v>340</v>
      </c>
      <c r="H17" s="172">
        <v>1219.16518</v>
      </c>
      <c r="I17" s="172">
        <v>1100.5469800000001</v>
      </c>
      <c r="J17" s="172">
        <v>409.83026999999998</v>
      </c>
      <c r="K17" s="172">
        <v>43.349559999999997</v>
      </c>
      <c r="L17" s="172">
        <v>22.879000000000001</v>
      </c>
      <c r="M17" s="172">
        <v>99.904899999999998</v>
      </c>
      <c r="N17" s="172">
        <v>7.8033000000000001</v>
      </c>
      <c r="O17" s="172">
        <v>18.330100000000002</v>
      </c>
      <c r="P17" s="173">
        <v>18.520800000000001</v>
      </c>
      <c r="Q17" s="173">
        <v>10.577400000000001</v>
      </c>
      <c r="R17" s="174">
        <v>7.3619000000000003</v>
      </c>
      <c r="S17" s="172">
        <v>16.242799999999999</v>
      </c>
      <c r="T17" s="175">
        <v>19.5352</v>
      </c>
      <c r="U17" s="172">
        <v>14.9413</v>
      </c>
      <c r="V17" s="172">
        <v>28.64385</v>
      </c>
      <c r="W17" s="172">
        <v>14.821809999999999</v>
      </c>
      <c r="X17" s="172">
        <v>5.22384</v>
      </c>
      <c r="Y17" s="176">
        <v>28.64385</v>
      </c>
      <c r="Z17" s="176">
        <v>14.821809999999999</v>
      </c>
      <c r="AA17" s="176">
        <v>25.222930000000002</v>
      </c>
      <c r="AB17" s="177">
        <v>13.74953</v>
      </c>
      <c r="AC17" s="176">
        <v>23.326090000000001</v>
      </c>
      <c r="AD17" s="177">
        <v>12.55194</v>
      </c>
      <c r="AE17" s="199"/>
      <c r="AF17" s="199"/>
      <c r="AG17" s="199"/>
      <c r="AH17" s="199"/>
      <c r="AI17" s="199"/>
      <c r="AJ17" s="199"/>
      <c r="AK17" s="199"/>
      <c r="AL17" s="199"/>
      <c r="AM17" s="199"/>
      <c r="AN17" s="199"/>
      <c r="AO17" s="199"/>
      <c r="AP17" s="199"/>
      <c r="AQ17" s="199"/>
      <c r="AR17" s="200"/>
      <c r="AS17" s="200"/>
      <c r="AT17" s="200"/>
      <c r="AV17" s="201"/>
      <c r="AW17" s="202"/>
      <c r="AX17" s="201"/>
      <c r="AY17" s="203"/>
      <c r="BC17" s="191"/>
    </row>
    <row r="18" spans="2:55" ht="27" customHeight="1">
      <c r="B18" s="190" t="s">
        <v>368</v>
      </c>
      <c r="C18" s="191" t="s">
        <v>344</v>
      </c>
      <c r="D18" s="191" t="s">
        <v>369</v>
      </c>
      <c r="E18" s="192"/>
      <c r="G18" s="191" t="s">
        <v>345</v>
      </c>
      <c r="H18" s="194">
        <v>227.50366</v>
      </c>
      <c r="I18" s="194">
        <v>200.30347</v>
      </c>
      <c r="J18" s="194">
        <v>32.817999999999998</v>
      </c>
      <c r="K18" s="194">
        <v>5.1722799999999998</v>
      </c>
      <c r="L18" s="194">
        <v>15.042400000000001</v>
      </c>
      <c r="M18" s="194">
        <v>73.7834</v>
      </c>
      <c r="N18" s="194">
        <v>7.7149999999999999</v>
      </c>
      <c r="O18" s="194">
        <v>18.997299999999999</v>
      </c>
      <c r="P18" s="195">
        <v>50.038600000000002</v>
      </c>
      <c r="Q18" s="195">
        <v>40.640799999999999</v>
      </c>
      <c r="R18" s="158">
        <v>6.7275</v>
      </c>
      <c r="S18" s="194">
        <v>0</v>
      </c>
      <c r="T18" s="196">
        <v>40.282299999999999</v>
      </c>
      <c r="U18" s="194">
        <v>26.2242</v>
      </c>
      <c r="V18" s="194">
        <v>38.999699999999997</v>
      </c>
      <c r="W18" s="194">
        <v>10.63284</v>
      </c>
      <c r="X18" s="194">
        <v>6.9199000000000002</v>
      </c>
      <c r="Y18" s="160">
        <v>38.999699999999997</v>
      </c>
      <c r="Z18" s="160">
        <v>10.63284</v>
      </c>
      <c r="AA18" s="160">
        <v>27.872340000000001</v>
      </c>
      <c r="AB18" s="161">
        <v>9.5038099999999996</v>
      </c>
      <c r="AC18" s="197">
        <v>36.663260000000001</v>
      </c>
      <c r="AD18" s="198">
        <v>11.228289999999999</v>
      </c>
      <c r="AE18" s="199"/>
      <c r="AF18" s="199"/>
      <c r="AG18" s="199"/>
      <c r="AH18" s="199"/>
      <c r="AI18" s="199"/>
      <c r="AJ18" s="199"/>
      <c r="AK18" s="199"/>
      <c r="AL18" s="199"/>
      <c r="AM18" s="199"/>
      <c r="AN18" s="199"/>
      <c r="AO18" s="199"/>
      <c r="AP18" s="199"/>
      <c r="AQ18" s="199"/>
      <c r="AR18" s="200"/>
      <c r="AS18" s="200"/>
      <c r="AT18" s="200"/>
      <c r="AV18" s="201"/>
      <c r="AW18" s="202"/>
      <c r="AX18" s="201"/>
      <c r="AY18" s="203"/>
      <c r="BC18" s="191"/>
    </row>
    <row r="19" spans="2:55" s="164" customFormat="1" ht="27" customHeight="1">
      <c r="B19" s="168" t="s">
        <v>370</v>
      </c>
      <c r="C19" s="169" t="s">
        <v>346</v>
      </c>
      <c r="D19" s="169" t="s">
        <v>371</v>
      </c>
      <c r="E19" s="170" t="s">
        <v>329</v>
      </c>
      <c r="F19" s="171" t="s">
        <v>372</v>
      </c>
      <c r="G19" s="169" t="s">
        <v>347</v>
      </c>
      <c r="H19" s="172">
        <v>1295.7676799999999</v>
      </c>
      <c r="I19" s="172">
        <v>1088.5644500000001</v>
      </c>
      <c r="J19" s="172">
        <v>121.37006</v>
      </c>
      <c r="K19" s="172">
        <v>8.9880999999999993</v>
      </c>
      <c r="L19" s="172">
        <v>24.82</v>
      </c>
      <c r="M19" s="172">
        <v>44.360199999999999</v>
      </c>
      <c r="N19" s="172">
        <v>2.4498000000000002</v>
      </c>
      <c r="O19" s="172">
        <v>9.2910000000000004</v>
      </c>
      <c r="P19" s="173">
        <v>42.413800000000002</v>
      </c>
      <c r="Q19" s="173">
        <v>7.4055</v>
      </c>
      <c r="R19" s="174">
        <v>3.2869000000000002</v>
      </c>
      <c r="S19" s="172" t="s">
        <v>363</v>
      </c>
      <c r="T19" s="175">
        <v>4.3441999999999998</v>
      </c>
      <c r="U19" s="172">
        <v>5.9729000000000001</v>
      </c>
      <c r="V19" s="172">
        <v>151.04879</v>
      </c>
      <c r="W19" s="172">
        <v>21.77685</v>
      </c>
      <c r="X19" s="172">
        <v>3.8380200000000002</v>
      </c>
      <c r="Y19" s="176">
        <v>151.04879</v>
      </c>
      <c r="Z19" s="176">
        <v>21.77685</v>
      </c>
      <c r="AA19" s="176">
        <v>42.004820000000002</v>
      </c>
      <c r="AB19" s="177">
        <v>13.879379999999999</v>
      </c>
      <c r="AC19" s="176">
        <v>192.53184999999999</v>
      </c>
      <c r="AD19" s="177">
        <v>22.369900000000001</v>
      </c>
      <c r="AE19" s="162"/>
      <c r="AF19" s="162"/>
      <c r="AG19" s="162"/>
      <c r="AH19" s="162"/>
      <c r="AI19" s="162"/>
      <c r="AJ19" s="162"/>
      <c r="AK19" s="162"/>
      <c r="AL19" s="162"/>
      <c r="AM19" s="162"/>
      <c r="AN19" s="162"/>
      <c r="AO19" s="162"/>
      <c r="AP19" s="162"/>
      <c r="AQ19" s="162"/>
      <c r="AR19" s="163"/>
      <c r="AS19" s="163"/>
      <c r="AT19" s="163"/>
      <c r="AV19" s="165"/>
      <c r="AW19" s="166"/>
      <c r="AX19" s="165"/>
      <c r="AY19" s="167"/>
      <c r="BC19" s="153"/>
    </row>
    <row r="20" spans="2:55" ht="11.75" customHeight="1">
      <c r="B20" s="236" t="s">
        <v>348</v>
      </c>
      <c r="C20" s="237"/>
      <c r="D20" s="237"/>
      <c r="E20" s="238"/>
      <c r="F20" s="239"/>
      <c r="G20" s="240"/>
      <c r="H20" s="241">
        <v>227.50366</v>
      </c>
      <c r="I20" s="241">
        <v>200.30347</v>
      </c>
      <c r="J20" s="241">
        <v>75.529269999999997</v>
      </c>
      <c r="K20" s="241">
        <v>9.87181</v>
      </c>
      <c r="L20" s="251">
        <v>22.879000000000001</v>
      </c>
      <c r="M20" s="252">
        <v>99.863</v>
      </c>
      <c r="N20" s="253">
        <v>7.8033000000000001</v>
      </c>
      <c r="O20" s="253">
        <v>18.997299999999999</v>
      </c>
      <c r="P20" s="249">
        <v>21.652699999999999</v>
      </c>
      <c r="Q20" s="242">
        <v>13.737</v>
      </c>
      <c r="R20" s="249">
        <v>7.3619000000000003</v>
      </c>
      <c r="S20" s="245">
        <v>16.242799999999999</v>
      </c>
      <c r="T20" s="242">
        <v>19.5352</v>
      </c>
      <c r="U20" s="242">
        <v>14.9413</v>
      </c>
      <c r="V20" s="242">
        <v>28.64385</v>
      </c>
      <c r="W20" s="242">
        <v>10.63284</v>
      </c>
      <c r="X20" s="242">
        <v>5.22384</v>
      </c>
      <c r="Y20" s="244">
        <v>28.64385</v>
      </c>
      <c r="Z20" s="244">
        <v>10.63284</v>
      </c>
      <c r="AA20" s="244">
        <v>26.547635</v>
      </c>
      <c r="AB20" s="254">
        <v>9.5038099999999996</v>
      </c>
      <c r="AC20" s="250">
        <v>23.326090000000001</v>
      </c>
      <c r="AD20" s="254">
        <v>11.228289999999999</v>
      </c>
      <c r="AE20" s="178" t="e">
        <f t="shared" ref="AE20:AT20" si="1">MEDIAN(AE4:AE15)</f>
        <v>#REF!</v>
      </c>
      <c r="AF20" s="178" t="e">
        <f t="shared" si="1"/>
        <v>#REF!</v>
      </c>
      <c r="AG20" s="178" t="e">
        <f t="shared" si="1"/>
        <v>#REF!</v>
      </c>
      <c r="AH20" s="178" t="e">
        <f t="shared" si="1"/>
        <v>#REF!</v>
      </c>
      <c r="AI20" s="178" t="e">
        <f t="shared" si="1"/>
        <v>#REF!</v>
      </c>
      <c r="AJ20" s="178" t="e">
        <f t="shared" si="1"/>
        <v>#REF!</v>
      </c>
      <c r="AK20" s="178" t="e">
        <f t="shared" si="1"/>
        <v>#REF!</v>
      </c>
      <c r="AL20" s="178" t="e">
        <f t="shared" si="1"/>
        <v>#REF!</v>
      </c>
      <c r="AM20" s="178" t="e">
        <f t="shared" si="1"/>
        <v>#REF!</v>
      </c>
      <c r="AN20" s="178" t="e">
        <f t="shared" si="1"/>
        <v>#REF!</v>
      </c>
      <c r="AO20" s="178" t="e">
        <f t="shared" si="1"/>
        <v>#REF!</v>
      </c>
      <c r="AP20" s="178" t="e">
        <f t="shared" si="1"/>
        <v>#REF!</v>
      </c>
      <c r="AQ20" s="178" t="e">
        <f t="shared" si="1"/>
        <v>#REF!</v>
      </c>
      <c r="AR20" s="178" t="e">
        <f t="shared" si="1"/>
        <v>#REF!</v>
      </c>
      <c r="AS20" s="178" t="e">
        <f t="shared" si="1"/>
        <v>#REF!</v>
      </c>
      <c r="AT20" s="178" t="e">
        <f t="shared" si="1"/>
        <v>#REF!</v>
      </c>
      <c r="AU20" s="179"/>
      <c r="AV20" s="179" t="e">
        <f>MEDIAN(AV4:AV13)</f>
        <v>#REF!</v>
      </c>
      <c r="AW20" s="179">
        <f>MEDIAN(AW4:AW13)</f>
        <v>0.28695599999999999</v>
      </c>
      <c r="AX20" s="179">
        <f>MEDIAN(AX4:AX13)</f>
        <v>6919</v>
      </c>
      <c r="AY20" s="179" t="e">
        <f>MEDIAN(AY4:AY13)</f>
        <v>#NUM!</v>
      </c>
    </row>
    <row r="21" spans="2:55">
      <c r="H21" s="194"/>
      <c r="I21" s="194"/>
      <c r="J21" s="194"/>
      <c r="K21" s="194"/>
      <c r="L21" s="194"/>
      <c r="M21" s="194"/>
      <c r="N21" s="194"/>
      <c r="O21" s="194"/>
      <c r="P21" s="195"/>
      <c r="Q21" s="195"/>
      <c r="R21" s="194"/>
      <c r="S21" s="194"/>
      <c r="T21" s="194"/>
      <c r="U21" s="194"/>
      <c r="V21" s="194"/>
      <c r="W21" s="194"/>
      <c r="X21" s="194"/>
      <c r="Y21" s="194"/>
      <c r="Z21" s="197"/>
      <c r="AA21" s="197"/>
      <c r="AB21" s="198"/>
      <c r="AC21" s="197"/>
      <c r="AD21" s="197"/>
      <c r="AE21" s="199"/>
      <c r="AF21" s="199"/>
      <c r="AG21" s="199"/>
      <c r="AH21" s="199"/>
      <c r="AI21" s="199"/>
      <c r="AJ21" s="199"/>
      <c r="AK21" s="199"/>
      <c r="AL21" s="199"/>
      <c r="AM21" s="199"/>
      <c r="AN21" s="199"/>
      <c r="AO21" s="199"/>
      <c r="AP21" s="199"/>
      <c r="AQ21" s="199"/>
      <c r="AR21" s="199"/>
      <c r="AS21" s="199"/>
      <c r="AT21" s="199"/>
      <c r="AU21" s="199"/>
      <c r="AV21" s="199"/>
      <c r="AW21" s="199"/>
      <c r="AX21" s="199"/>
      <c r="AY21" s="199"/>
    </row>
    <row r="22" spans="2:55" ht="11.75" customHeight="1">
      <c r="B22" s="255" t="s">
        <v>417</v>
      </c>
      <c r="C22" s="256"/>
      <c r="D22" s="256"/>
      <c r="E22" s="232"/>
      <c r="F22" s="257"/>
      <c r="G22" s="233"/>
      <c r="H22" s="273">
        <v>27662.98416</v>
      </c>
      <c r="I22" s="273">
        <v>31315.784159999999</v>
      </c>
      <c r="J22" s="273">
        <v>2784.6</v>
      </c>
      <c r="K22" s="273">
        <v>535</v>
      </c>
      <c r="L22" s="273">
        <v>24.551124999999999</v>
      </c>
      <c r="M22" s="273">
        <v>72.493700000000004</v>
      </c>
      <c r="N22" s="273">
        <v>7.8250000000000002</v>
      </c>
      <c r="O22" s="273">
        <v>21.993200000000002</v>
      </c>
      <c r="P22" s="279">
        <v>37.229799999999997</v>
      </c>
      <c r="Q22" s="279">
        <v>16.089500000000001</v>
      </c>
      <c r="R22" s="282">
        <v>11.226100000000001</v>
      </c>
      <c r="S22" s="279">
        <v>23.340600000000002</v>
      </c>
      <c r="T22" s="279">
        <v>28.743600000000001</v>
      </c>
      <c r="U22" s="273">
        <v>13.216200000000001</v>
      </c>
      <c r="V22" s="273">
        <v>52.525142500000001</v>
      </c>
      <c r="W22" s="273">
        <v>24.115079999999999</v>
      </c>
      <c r="X22" s="273">
        <v>8.3370700000000006</v>
      </c>
      <c r="Y22" s="258">
        <v>52.525142500000001</v>
      </c>
      <c r="Z22" s="258">
        <v>24.115079999999999</v>
      </c>
      <c r="AA22" s="258">
        <v>35.144170000000003</v>
      </c>
      <c r="AB22" s="274">
        <v>20.800689999999999</v>
      </c>
      <c r="AC22" s="258">
        <v>45.595222500000006</v>
      </c>
      <c r="AD22" s="274">
        <v>22.608840000000001</v>
      </c>
      <c r="AE22" s="199"/>
      <c r="AF22" s="199"/>
      <c r="AG22" s="199"/>
      <c r="AH22" s="199"/>
      <c r="AI22" s="199"/>
      <c r="AJ22" s="199"/>
      <c r="AK22" s="199"/>
      <c r="AL22" s="199"/>
      <c r="AM22" s="199"/>
      <c r="AN22" s="199"/>
      <c r="AO22" s="199"/>
      <c r="AP22" s="199"/>
      <c r="AQ22" s="199"/>
      <c r="AR22" s="199"/>
      <c r="AS22" s="199"/>
      <c r="AT22" s="199"/>
      <c r="AU22" s="199"/>
      <c r="AV22" s="199"/>
      <c r="AW22" s="199"/>
      <c r="AX22" s="199"/>
      <c r="AY22" s="199"/>
    </row>
    <row r="23" spans="2:55" ht="11.75" customHeight="1">
      <c r="B23" s="259" t="s">
        <v>418</v>
      </c>
      <c r="C23" s="260"/>
      <c r="D23" s="260"/>
      <c r="E23" s="261"/>
      <c r="F23" s="262"/>
      <c r="G23" s="271"/>
      <c r="H23" s="272">
        <v>10302.24626</v>
      </c>
      <c r="I23" s="272">
        <v>13379.046259999999</v>
      </c>
      <c r="J23" s="272">
        <v>1642.375</v>
      </c>
      <c r="K23" s="272">
        <v>267.98200000000003</v>
      </c>
      <c r="L23" s="272">
        <v>21.734749999999998</v>
      </c>
      <c r="M23" s="272">
        <v>64.307199999999995</v>
      </c>
      <c r="N23" s="272">
        <v>7.5355999999999996</v>
      </c>
      <c r="O23" s="272">
        <v>9.6683000000000003</v>
      </c>
      <c r="P23" s="280">
        <v>30.226199999999999</v>
      </c>
      <c r="Q23" s="280">
        <v>13.9255</v>
      </c>
      <c r="R23" s="280">
        <v>7.3619000000000003</v>
      </c>
      <c r="S23" s="280">
        <v>16.242799999999999</v>
      </c>
      <c r="T23" s="280">
        <v>21.0928</v>
      </c>
      <c r="U23" s="272">
        <v>10.518000000000001</v>
      </c>
      <c r="V23" s="272">
        <v>44.772590000000001</v>
      </c>
      <c r="W23" s="272">
        <v>22.434270000000001</v>
      </c>
      <c r="X23" s="272">
        <v>6.9199000000000002</v>
      </c>
      <c r="Y23" s="263">
        <v>44.772590000000001</v>
      </c>
      <c r="Z23" s="263">
        <v>22.434270000000001</v>
      </c>
      <c r="AA23" s="263">
        <v>30.505105</v>
      </c>
      <c r="AB23" s="275">
        <v>15.843640000000001</v>
      </c>
      <c r="AC23" s="263">
        <v>42.642710000000001</v>
      </c>
      <c r="AD23" s="275">
        <v>19.931539999999998</v>
      </c>
      <c r="AE23" s="199"/>
      <c r="AF23" s="199"/>
      <c r="AG23" s="199"/>
      <c r="AH23" s="199"/>
      <c r="AI23" s="199"/>
      <c r="AJ23" s="199"/>
      <c r="AK23" s="199"/>
      <c r="AL23" s="199"/>
      <c r="AM23" s="199"/>
      <c r="AN23" s="199"/>
      <c r="AO23" s="199"/>
      <c r="AP23" s="199"/>
      <c r="AQ23" s="199"/>
      <c r="AR23" s="199"/>
      <c r="AS23" s="199"/>
      <c r="AT23" s="199"/>
      <c r="AU23" s="199"/>
      <c r="AV23" s="199"/>
      <c r="AW23" s="199"/>
      <c r="AX23" s="199"/>
      <c r="AY23" s="199"/>
    </row>
    <row r="24" spans="2:55" ht="11.75" customHeight="1">
      <c r="B24" s="265" t="s">
        <v>416</v>
      </c>
      <c r="C24" s="266"/>
      <c r="D24" s="266"/>
      <c r="E24" s="267"/>
      <c r="F24" s="268"/>
      <c r="G24" s="276"/>
      <c r="H24" s="277">
        <v>1295.7676799999999</v>
      </c>
      <c r="I24" s="277">
        <v>1100.5469800000001</v>
      </c>
      <c r="J24" s="277">
        <v>329.15474</v>
      </c>
      <c r="K24" s="277">
        <v>9.87181</v>
      </c>
      <c r="L24" s="277">
        <v>14.67975</v>
      </c>
      <c r="M24" s="277">
        <v>58.777799999999999</v>
      </c>
      <c r="N24" s="277">
        <v>4.4364999999999997</v>
      </c>
      <c r="O24" s="277">
        <v>8.2270000000000003</v>
      </c>
      <c r="P24" s="281">
        <v>29.324999999999999</v>
      </c>
      <c r="Q24" s="281">
        <v>12.3437</v>
      </c>
      <c r="R24" s="283">
        <v>5.0856000000000003</v>
      </c>
      <c r="S24" s="281">
        <v>7.1443000000000003</v>
      </c>
      <c r="T24" s="281">
        <v>16.719000000000001</v>
      </c>
      <c r="U24" s="277">
        <v>6.2268999999999997</v>
      </c>
      <c r="V24" s="277">
        <v>30.306532499999999</v>
      </c>
      <c r="W24" s="277">
        <v>15.390219999999999</v>
      </c>
      <c r="X24" s="277">
        <v>4.8255499999999998</v>
      </c>
      <c r="Y24" s="269">
        <v>30.306532499999999</v>
      </c>
      <c r="Z24" s="269">
        <v>15.390219999999999</v>
      </c>
      <c r="AA24" s="269">
        <v>24.729067499999999</v>
      </c>
      <c r="AB24" s="278">
        <v>12.837339999999999</v>
      </c>
      <c r="AC24" s="269">
        <v>33.328967500000005</v>
      </c>
      <c r="AD24" s="278">
        <v>12.55194</v>
      </c>
      <c r="AE24" s="199"/>
      <c r="AF24" s="199"/>
      <c r="AG24" s="199"/>
      <c r="AH24" s="199"/>
      <c r="AI24" s="199"/>
      <c r="AJ24" s="199"/>
      <c r="AK24" s="199"/>
      <c r="AL24" s="199"/>
      <c r="AM24" s="199"/>
      <c r="AN24" s="199"/>
      <c r="AO24" s="199"/>
      <c r="AP24" s="199"/>
      <c r="AQ24" s="199"/>
      <c r="AR24" s="199"/>
      <c r="AS24" s="199"/>
      <c r="AT24" s="199"/>
      <c r="AU24" s="199"/>
      <c r="AV24" s="199"/>
      <c r="AW24" s="199"/>
      <c r="AX24" s="199"/>
      <c r="AY24" s="199"/>
    </row>
    <row r="25" spans="2:55">
      <c r="E25" s="192"/>
      <c r="H25" s="194"/>
      <c r="I25" s="205"/>
      <c r="J25" s="194"/>
      <c r="K25" s="205"/>
      <c r="L25" s="205"/>
      <c r="M25" s="205"/>
      <c r="N25" s="205"/>
      <c r="O25" s="205"/>
      <c r="P25" s="205"/>
      <c r="Q25" s="205"/>
      <c r="R25" s="205"/>
      <c r="S25" s="205"/>
      <c r="T25" s="205"/>
      <c r="U25" s="205"/>
      <c r="V25" s="205"/>
      <c r="W25" s="205"/>
      <c r="X25" s="205"/>
      <c r="Y25" s="205"/>
      <c r="Z25" s="205"/>
      <c r="AA25" s="205"/>
      <c r="AB25" s="205"/>
    </row>
    <row r="26" spans="2:55" s="3" customFormat="1" hidden="1">
      <c r="E26" s="192"/>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row>
    <row r="27" spans="2:55" hidden="1">
      <c r="E27" s="192"/>
      <c r="H27" s="205"/>
      <c r="I27" s="205"/>
      <c r="J27" s="205"/>
      <c r="K27" s="205"/>
      <c r="L27" s="205"/>
      <c r="M27" s="205"/>
      <c r="N27" s="205"/>
      <c r="O27" s="205"/>
      <c r="P27" s="205"/>
      <c r="Q27" s="205"/>
      <c r="R27" s="205"/>
      <c r="S27" s="205"/>
      <c r="T27" s="205"/>
      <c r="U27" s="205"/>
      <c r="V27" s="205"/>
      <c r="W27" s="205"/>
      <c r="X27" s="205"/>
      <c r="Y27" s="205"/>
      <c r="Z27" s="205"/>
      <c r="AA27" s="205"/>
      <c r="AB27" s="205"/>
      <c r="AV27" s="201"/>
      <c r="AW27" s="143"/>
      <c r="AX27" s="201"/>
      <c r="AY27" s="203"/>
    </row>
    <row r="28" spans="2:55" hidden="1">
      <c r="E28" s="192"/>
      <c r="H28" s="205"/>
      <c r="I28" s="205"/>
      <c r="J28" s="205"/>
      <c r="K28" s="205"/>
      <c r="L28" s="205"/>
      <c r="M28" s="205"/>
      <c r="N28" s="205"/>
      <c r="O28" s="205"/>
      <c r="P28" s="205"/>
      <c r="Q28" s="205"/>
      <c r="R28" s="205"/>
      <c r="S28" s="205"/>
      <c r="T28" s="205"/>
      <c r="U28" s="205"/>
      <c r="V28" s="205"/>
      <c r="W28" s="205"/>
      <c r="X28" s="205"/>
      <c r="Y28" s="205"/>
      <c r="Z28" s="205"/>
      <c r="AA28" s="205"/>
      <c r="AB28" s="205"/>
    </row>
    <row r="29" spans="2:55" hidden="1">
      <c r="E29" s="192"/>
      <c r="H29" s="205"/>
      <c r="I29" s="205"/>
      <c r="J29" s="205"/>
      <c r="K29" s="205"/>
      <c r="L29" s="205"/>
      <c r="M29" s="205"/>
      <c r="N29" s="205"/>
      <c r="O29" s="205"/>
      <c r="P29" s="205"/>
      <c r="Q29" s="205"/>
      <c r="R29" s="205"/>
      <c r="S29" s="205"/>
      <c r="T29" s="205"/>
      <c r="U29" s="205"/>
      <c r="V29" s="205"/>
      <c r="W29" s="205"/>
      <c r="X29" s="205"/>
      <c r="Y29" s="205"/>
      <c r="Z29" s="205"/>
      <c r="AA29" s="205"/>
      <c r="AB29" s="205"/>
    </row>
    <row r="30" spans="2:55" hidden="1">
      <c r="E30" s="192"/>
      <c r="H30" s="205"/>
      <c r="I30" s="205"/>
      <c r="J30" s="205"/>
      <c r="K30" s="205"/>
      <c r="L30" s="205"/>
      <c r="M30" s="205"/>
      <c r="N30" s="205"/>
      <c r="O30" s="205"/>
      <c r="P30" s="205"/>
      <c r="Q30" s="205"/>
      <c r="R30" s="205"/>
      <c r="S30" s="205"/>
      <c r="T30" s="205"/>
      <c r="U30" s="205"/>
      <c r="V30" s="205"/>
      <c r="W30" s="205"/>
      <c r="X30" s="205"/>
      <c r="Y30" s="205"/>
      <c r="Z30" s="205"/>
      <c r="AA30" s="205"/>
      <c r="AB30" s="205"/>
    </row>
    <row r="31" spans="2:55" hidden="1">
      <c r="E31" s="192"/>
      <c r="H31" s="205"/>
      <c r="I31" s="205"/>
      <c r="J31" s="205"/>
      <c r="K31" s="205"/>
      <c r="L31" s="205"/>
      <c r="M31" s="205"/>
      <c r="N31" s="205"/>
      <c r="O31" s="205"/>
      <c r="P31" s="205"/>
      <c r="Q31" s="205"/>
      <c r="R31" s="205"/>
      <c r="S31" s="205"/>
      <c r="T31" s="205"/>
      <c r="U31" s="205"/>
      <c r="V31" s="205"/>
      <c r="W31" s="205"/>
      <c r="X31" s="205"/>
      <c r="Y31" s="205"/>
      <c r="Z31" s="205"/>
      <c r="AA31" s="205"/>
      <c r="AB31" s="205"/>
    </row>
    <row r="32" spans="2:55" s="142" customFormat="1" hidden="1">
      <c r="B32" s="141"/>
      <c r="C32" s="191"/>
      <c r="D32" s="191"/>
      <c r="E32" s="204"/>
      <c r="F32" s="193"/>
      <c r="G32" s="191"/>
      <c r="H32" s="205"/>
      <c r="I32" s="205"/>
      <c r="J32" s="205"/>
      <c r="K32" s="205"/>
      <c r="L32" s="205"/>
      <c r="M32" s="205"/>
      <c r="N32" s="205"/>
      <c r="O32" s="205"/>
      <c r="P32" s="205"/>
      <c r="Q32" s="205"/>
      <c r="R32" s="205"/>
      <c r="S32" s="205"/>
      <c r="T32" s="205"/>
      <c r="U32" s="205"/>
      <c r="V32" s="205"/>
      <c r="W32" s="205"/>
      <c r="X32" s="205"/>
      <c r="Y32" s="205"/>
      <c r="Z32" s="205"/>
      <c r="AA32" s="205"/>
      <c r="AB32" s="205"/>
      <c r="AC32" s="143"/>
      <c r="AD32" s="143"/>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row>
    <row r="33" spans="2:55" s="142" customFormat="1" hidden="1">
      <c r="B33" s="141"/>
      <c r="C33" s="191"/>
      <c r="D33" s="191"/>
      <c r="E33" s="204"/>
      <c r="F33" s="193"/>
      <c r="G33" s="191"/>
      <c r="H33" s="205"/>
      <c r="I33" s="205"/>
      <c r="J33" s="205"/>
      <c r="K33" s="205"/>
      <c r="L33" s="205"/>
      <c r="M33" s="205"/>
      <c r="N33" s="205"/>
      <c r="O33" s="205"/>
      <c r="P33" s="205"/>
      <c r="Q33" s="205"/>
      <c r="R33" s="205"/>
      <c r="S33" s="205"/>
      <c r="T33" s="205"/>
      <c r="U33" s="205"/>
      <c r="V33" s="205"/>
      <c r="W33" s="205"/>
      <c r="X33" s="205"/>
      <c r="Y33" s="205"/>
      <c r="Z33" s="205"/>
      <c r="AA33" s="205"/>
      <c r="AB33" s="205"/>
      <c r="AC33" s="143"/>
      <c r="AD33" s="143"/>
      <c r="AE33" s="141"/>
      <c r="AF33" s="141"/>
      <c r="AG33" s="141"/>
      <c r="AH33" s="141"/>
      <c r="AI33" s="141"/>
      <c r="AJ33" s="141"/>
      <c r="AK33" s="141"/>
      <c r="AL33" s="141"/>
      <c r="AM33" s="141"/>
      <c r="AN33" s="141"/>
      <c r="AO33" s="141"/>
      <c r="AP33" s="141"/>
      <c r="AQ33" s="141"/>
      <c r="AR33" s="141"/>
      <c r="AS33" s="141"/>
      <c r="AT33" s="141"/>
      <c r="AU33" s="141"/>
      <c r="AV33" s="141"/>
      <c r="AW33" s="141"/>
      <c r="AX33" s="141"/>
      <c r="AY33" s="141"/>
      <c r="AZ33" s="141"/>
      <c r="BA33" s="141"/>
      <c r="BB33" s="141"/>
      <c r="BC33" s="141"/>
    </row>
    <row r="34" spans="2:55" s="142" customFormat="1" hidden="1">
      <c r="B34" s="141"/>
      <c r="C34" s="191"/>
      <c r="D34" s="191"/>
      <c r="E34" s="204"/>
      <c r="F34" s="193"/>
      <c r="G34" s="191"/>
      <c r="H34" s="205"/>
      <c r="I34" s="205"/>
      <c r="J34" s="205"/>
      <c r="K34" s="205"/>
      <c r="L34" s="205"/>
      <c r="M34" s="205"/>
      <c r="N34" s="205"/>
      <c r="O34" s="205"/>
      <c r="P34" s="205"/>
      <c r="Q34" s="205"/>
      <c r="R34" s="205"/>
      <c r="S34" s="205"/>
      <c r="T34" s="205"/>
      <c r="U34" s="205"/>
      <c r="V34" s="205"/>
      <c r="W34" s="205"/>
      <c r="X34" s="205"/>
      <c r="Y34" s="205"/>
      <c r="Z34" s="205"/>
      <c r="AA34" s="205"/>
      <c r="AB34" s="205"/>
      <c r="AC34" s="143"/>
      <c r="AD34" s="143"/>
      <c r="AE34" s="141"/>
      <c r="AF34" s="141"/>
      <c r="AG34" s="141"/>
      <c r="AH34" s="141"/>
      <c r="AI34" s="141"/>
      <c r="AJ34" s="141"/>
      <c r="AK34" s="141"/>
      <c r="AL34" s="141"/>
      <c r="AM34" s="141"/>
      <c r="AN34" s="141"/>
      <c r="AO34" s="141"/>
      <c r="AP34" s="141"/>
      <c r="AQ34" s="141"/>
      <c r="AR34" s="141"/>
      <c r="AS34" s="141"/>
      <c r="AT34" s="141"/>
      <c r="AU34" s="141"/>
      <c r="AV34" s="141"/>
      <c r="AW34" s="141"/>
      <c r="AX34" s="141"/>
      <c r="AY34" s="141"/>
      <c r="AZ34" s="141"/>
      <c r="BA34" s="141"/>
      <c r="BB34" s="141"/>
      <c r="BC34" s="141"/>
    </row>
    <row r="35" spans="2:55" s="142" customFormat="1" hidden="1">
      <c r="B35" s="141"/>
      <c r="C35" s="191"/>
      <c r="D35" s="191"/>
      <c r="E35" s="204"/>
      <c r="F35" s="193"/>
      <c r="G35" s="191"/>
      <c r="H35" s="205"/>
      <c r="I35" s="205"/>
      <c r="J35" s="205"/>
      <c r="K35" s="205"/>
      <c r="L35" s="205"/>
      <c r="M35" s="205"/>
      <c r="N35" s="205"/>
      <c r="O35" s="205"/>
      <c r="P35" s="205"/>
      <c r="Q35" s="205"/>
      <c r="R35" s="205"/>
      <c r="S35" s="205"/>
      <c r="T35" s="205"/>
      <c r="U35" s="205"/>
      <c r="V35" s="205"/>
      <c r="W35" s="205"/>
      <c r="X35" s="205"/>
      <c r="Y35" s="205"/>
      <c r="Z35" s="205"/>
      <c r="AA35" s="205"/>
      <c r="AB35" s="205"/>
      <c r="AC35" s="143"/>
      <c r="AD35" s="143"/>
      <c r="AE35" s="141"/>
      <c r="AF35" s="141"/>
      <c r="AG35" s="141"/>
      <c r="AH35" s="141"/>
      <c r="AI35" s="141"/>
      <c r="AJ35" s="141"/>
      <c r="AK35" s="141"/>
      <c r="AL35" s="141"/>
      <c r="AM35" s="141"/>
      <c r="AN35" s="141"/>
      <c r="AO35" s="141"/>
      <c r="AP35" s="141"/>
      <c r="AQ35" s="141"/>
      <c r="AR35" s="141"/>
      <c r="AS35" s="141"/>
      <c r="AT35" s="141"/>
      <c r="AU35" s="141"/>
      <c r="AV35" s="141"/>
      <c r="AW35" s="141"/>
      <c r="AX35" s="141"/>
      <c r="AY35" s="141"/>
      <c r="AZ35" s="141"/>
      <c r="BA35" s="141"/>
      <c r="BB35" s="141"/>
      <c r="BC35" s="141"/>
    </row>
    <row r="36" spans="2:55" s="142" customFormat="1" hidden="1">
      <c r="B36" s="141"/>
      <c r="C36" s="191"/>
      <c r="D36" s="191"/>
      <c r="E36" s="204"/>
      <c r="F36" s="193"/>
      <c r="G36" s="191"/>
      <c r="H36" s="205"/>
      <c r="I36" s="205"/>
      <c r="J36" s="205"/>
      <c r="K36" s="205"/>
      <c r="L36" s="205"/>
      <c r="M36" s="205"/>
      <c r="N36" s="205"/>
      <c r="O36" s="205"/>
      <c r="P36" s="205"/>
      <c r="Q36" s="205"/>
      <c r="R36" s="205"/>
      <c r="S36" s="205"/>
      <c r="T36" s="205"/>
      <c r="U36" s="205"/>
      <c r="V36" s="205"/>
      <c r="W36" s="205"/>
      <c r="X36" s="205"/>
      <c r="Y36" s="205"/>
      <c r="Z36" s="205"/>
      <c r="AA36" s="205"/>
      <c r="AB36" s="205"/>
      <c r="AC36" s="143"/>
      <c r="AD36" s="143"/>
      <c r="AE36" s="141"/>
      <c r="AF36" s="141"/>
      <c r="AG36" s="141"/>
      <c r="AH36" s="141"/>
      <c r="AI36" s="141"/>
      <c r="AJ36" s="141"/>
      <c r="AK36" s="141"/>
      <c r="AL36" s="141"/>
      <c r="AM36" s="141"/>
      <c r="AN36" s="141"/>
      <c r="AO36" s="141"/>
      <c r="AP36" s="141"/>
      <c r="AQ36" s="141"/>
      <c r="AR36" s="141"/>
      <c r="AS36" s="141"/>
      <c r="AT36" s="141"/>
      <c r="AU36" s="141"/>
      <c r="AV36" s="141"/>
      <c r="AW36" s="141"/>
      <c r="AX36" s="141"/>
      <c r="AY36" s="141"/>
      <c r="AZ36" s="141"/>
      <c r="BA36" s="141"/>
      <c r="BB36" s="141"/>
      <c r="BC36" s="141"/>
    </row>
    <row r="37" spans="2:55" s="142" customFormat="1" hidden="1">
      <c r="B37" s="141"/>
      <c r="C37" s="191"/>
      <c r="D37" s="191"/>
      <c r="E37" s="204"/>
      <c r="F37" s="193"/>
      <c r="G37" s="191"/>
      <c r="H37" s="205"/>
      <c r="I37" s="205"/>
      <c r="J37" s="205"/>
      <c r="K37" s="205"/>
      <c r="L37" s="205"/>
      <c r="M37" s="205"/>
      <c r="N37" s="205"/>
      <c r="O37" s="205"/>
      <c r="P37" s="205"/>
      <c r="Q37" s="205"/>
      <c r="R37" s="205"/>
      <c r="S37" s="205"/>
      <c r="T37" s="205"/>
      <c r="U37" s="205"/>
      <c r="V37" s="205"/>
      <c r="W37" s="205"/>
      <c r="X37" s="205"/>
      <c r="Y37" s="205"/>
      <c r="Z37" s="205"/>
      <c r="AA37" s="205"/>
      <c r="AB37" s="205"/>
      <c r="AC37" s="143"/>
      <c r="AD37" s="143"/>
      <c r="AE37" s="141"/>
      <c r="AF37" s="141"/>
      <c r="AG37" s="141"/>
      <c r="AH37" s="141"/>
      <c r="AI37" s="141"/>
      <c r="AJ37" s="141"/>
      <c r="AK37" s="141"/>
      <c r="AL37" s="141"/>
      <c r="AM37" s="141"/>
      <c r="AN37" s="141"/>
      <c r="AO37" s="141"/>
      <c r="AP37" s="141"/>
      <c r="AQ37" s="141"/>
      <c r="AR37" s="141"/>
      <c r="AS37" s="141"/>
      <c r="AT37" s="141"/>
      <c r="AU37" s="141"/>
      <c r="AV37" s="141"/>
      <c r="AW37" s="141"/>
      <c r="AX37" s="141"/>
      <c r="AY37" s="141"/>
      <c r="AZ37" s="141"/>
      <c r="BA37" s="141"/>
      <c r="BB37" s="141"/>
      <c r="BC37" s="141"/>
    </row>
    <row r="38" spans="2:55" s="142" customFormat="1" hidden="1">
      <c r="B38" s="141"/>
      <c r="C38" s="191"/>
      <c r="D38" s="191"/>
      <c r="E38" s="204"/>
      <c r="F38" s="193"/>
      <c r="G38" s="191"/>
      <c r="H38" s="205"/>
      <c r="I38" s="205"/>
      <c r="J38" s="205"/>
      <c r="K38" s="205"/>
      <c r="L38" s="205"/>
      <c r="M38" s="205"/>
      <c r="N38" s="205"/>
      <c r="O38" s="205"/>
      <c r="P38" s="205"/>
      <c r="Q38" s="205"/>
      <c r="R38" s="205"/>
      <c r="S38" s="205"/>
      <c r="T38" s="205"/>
      <c r="U38" s="205"/>
      <c r="V38" s="205"/>
      <c r="W38" s="205"/>
      <c r="X38" s="205"/>
      <c r="Y38" s="205"/>
      <c r="Z38" s="205"/>
      <c r="AA38" s="205"/>
      <c r="AB38" s="205"/>
      <c r="AC38" s="143"/>
      <c r="AD38" s="143"/>
      <c r="AE38" s="141"/>
      <c r="AF38" s="141"/>
      <c r="AG38" s="141"/>
      <c r="AH38" s="141"/>
      <c r="AI38" s="141"/>
      <c r="AJ38" s="141"/>
      <c r="AK38" s="141"/>
      <c r="AL38" s="141"/>
      <c r="AM38" s="141"/>
      <c r="AN38" s="141"/>
      <c r="AO38" s="141"/>
      <c r="AP38" s="141"/>
      <c r="AQ38" s="141"/>
      <c r="AR38" s="141"/>
      <c r="AS38" s="141"/>
      <c r="AT38" s="141"/>
      <c r="AU38" s="141"/>
      <c r="AV38" s="141"/>
      <c r="AW38" s="141"/>
      <c r="AX38" s="141"/>
      <c r="AY38" s="141"/>
      <c r="AZ38" s="141"/>
      <c r="BA38" s="141"/>
      <c r="BB38" s="141"/>
      <c r="BC38" s="141"/>
    </row>
    <row r="39" spans="2:55" s="142" customFormat="1" hidden="1">
      <c r="B39" s="141"/>
      <c r="C39" s="191"/>
      <c r="D39" s="191"/>
      <c r="E39" s="204"/>
      <c r="F39" s="193"/>
      <c r="G39" s="191"/>
      <c r="H39" s="205"/>
      <c r="I39" s="205"/>
      <c r="J39" s="205"/>
      <c r="K39" s="205"/>
      <c r="L39" s="205"/>
      <c r="M39" s="205"/>
      <c r="N39" s="205"/>
      <c r="O39" s="205"/>
      <c r="P39" s="205"/>
      <c r="Q39" s="205"/>
      <c r="R39" s="205"/>
      <c r="S39" s="205"/>
      <c r="T39" s="205"/>
      <c r="U39" s="205"/>
      <c r="V39" s="205"/>
      <c r="W39" s="205"/>
      <c r="X39" s="205"/>
      <c r="Y39" s="205"/>
      <c r="Z39" s="205"/>
      <c r="AA39" s="205"/>
      <c r="AB39" s="205"/>
      <c r="AC39" s="143"/>
      <c r="AD39" s="143"/>
      <c r="AE39" s="141"/>
      <c r="AF39" s="141"/>
      <c r="AG39" s="141"/>
      <c r="AH39" s="141"/>
      <c r="AI39" s="141"/>
      <c r="AJ39" s="141"/>
      <c r="AK39" s="141"/>
      <c r="AL39" s="141"/>
      <c r="AM39" s="141"/>
      <c r="AN39" s="141"/>
      <c r="AO39" s="141"/>
      <c r="AP39" s="141"/>
      <c r="AQ39" s="141"/>
      <c r="AR39" s="141"/>
      <c r="AS39" s="141"/>
      <c r="AT39" s="141"/>
      <c r="AU39" s="141"/>
      <c r="AV39" s="141"/>
      <c r="AW39" s="141"/>
      <c r="AX39" s="141"/>
      <c r="AY39" s="141"/>
      <c r="AZ39" s="141"/>
      <c r="BA39" s="141"/>
      <c r="BB39" s="141"/>
      <c r="BC39" s="141"/>
    </row>
    <row r="40" spans="2:55" s="142" customFormat="1" hidden="1">
      <c r="B40" s="141"/>
      <c r="C40" s="191"/>
      <c r="D40" s="191"/>
      <c r="E40" s="204"/>
      <c r="F40" s="193"/>
      <c r="G40" s="191"/>
      <c r="H40" s="205"/>
      <c r="I40" s="205"/>
      <c r="J40" s="205"/>
      <c r="K40" s="205"/>
      <c r="L40" s="205"/>
      <c r="M40" s="205"/>
      <c r="N40" s="205"/>
      <c r="O40" s="205"/>
      <c r="P40" s="205"/>
      <c r="Q40" s="205"/>
      <c r="R40" s="205"/>
      <c r="S40" s="205"/>
      <c r="T40" s="205"/>
      <c r="U40" s="205"/>
      <c r="V40" s="205"/>
      <c r="W40" s="205"/>
      <c r="X40" s="205"/>
      <c r="Y40" s="205"/>
      <c r="Z40" s="205"/>
      <c r="AA40" s="205"/>
      <c r="AB40" s="205"/>
      <c r="AC40" s="143"/>
      <c r="AD40" s="143"/>
      <c r="AE40" s="141"/>
      <c r="AF40" s="141"/>
      <c r="AG40" s="141"/>
      <c r="AH40" s="141"/>
      <c r="AI40" s="141"/>
      <c r="AJ40" s="141"/>
      <c r="AK40" s="141"/>
      <c r="AL40" s="141"/>
      <c r="AM40" s="141"/>
      <c r="AN40" s="141"/>
      <c r="AO40" s="141"/>
      <c r="AP40" s="141"/>
      <c r="AQ40" s="141"/>
      <c r="AR40" s="141"/>
      <c r="AS40" s="141"/>
      <c r="AT40" s="141"/>
      <c r="AU40" s="141"/>
      <c r="AV40" s="141"/>
      <c r="AW40" s="141"/>
      <c r="AX40" s="141"/>
      <c r="AY40" s="141"/>
      <c r="AZ40" s="141"/>
      <c r="BA40" s="141"/>
      <c r="BB40" s="141"/>
      <c r="BC40" s="141"/>
    </row>
    <row r="41" spans="2:55" s="142" customFormat="1" hidden="1">
      <c r="B41" s="141"/>
      <c r="C41" s="191"/>
      <c r="D41" s="191"/>
      <c r="E41" s="204"/>
      <c r="F41" s="193"/>
      <c r="G41" s="191"/>
      <c r="H41" s="205"/>
      <c r="I41" s="205"/>
      <c r="J41" s="205"/>
      <c r="K41" s="205"/>
      <c r="L41" s="205"/>
      <c r="M41" s="205"/>
      <c r="N41" s="205"/>
      <c r="O41" s="205"/>
      <c r="P41" s="205"/>
      <c r="Q41" s="205"/>
      <c r="R41" s="205"/>
      <c r="S41" s="205"/>
      <c r="T41" s="205"/>
      <c r="U41" s="205"/>
      <c r="V41" s="205"/>
      <c r="W41" s="205"/>
      <c r="X41" s="205"/>
      <c r="Y41" s="205"/>
      <c r="Z41" s="205"/>
      <c r="AA41" s="205"/>
      <c r="AB41" s="205"/>
      <c r="AC41" s="143"/>
      <c r="AD41" s="143"/>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C41" s="141"/>
    </row>
    <row r="42" spans="2:55" s="142" customFormat="1" hidden="1">
      <c r="B42" s="141"/>
      <c r="C42" s="191"/>
      <c r="D42" s="191"/>
      <c r="E42" s="204"/>
      <c r="F42" s="193"/>
      <c r="G42" s="191"/>
      <c r="H42" s="205"/>
      <c r="I42" s="205"/>
      <c r="J42" s="205"/>
      <c r="K42" s="205"/>
      <c r="L42" s="205"/>
      <c r="M42" s="205"/>
      <c r="N42" s="205"/>
      <c r="O42" s="205"/>
      <c r="P42" s="205"/>
      <c r="Q42" s="205"/>
      <c r="R42" s="205"/>
      <c r="S42" s="205"/>
      <c r="T42" s="205"/>
      <c r="U42" s="205"/>
      <c r="V42" s="205"/>
      <c r="W42" s="205"/>
      <c r="X42" s="205"/>
      <c r="Y42" s="205"/>
      <c r="Z42" s="205"/>
      <c r="AA42" s="205"/>
      <c r="AB42" s="205"/>
      <c r="AC42" s="143"/>
      <c r="AD42" s="143"/>
      <c r="AE42" s="141"/>
      <c r="AF42" s="141"/>
      <c r="AG42" s="141"/>
      <c r="AH42" s="141"/>
      <c r="AI42" s="141"/>
      <c r="AJ42" s="141"/>
      <c r="AK42" s="141"/>
      <c r="AL42" s="141"/>
      <c r="AM42" s="141"/>
      <c r="AN42" s="141"/>
      <c r="AO42" s="141"/>
      <c r="AP42" s="141"/>
      <c r="AQ42" s="141"/>
      <c r="AR42" s="141"/>
      <c r="AS42" s="141"/>
      <c r="AT42" s="141"/>
      <c r="AU42" s="141"/>
      <c r="AV42" s="141"/>
      <c r="AW42" s="141"/>
      <c r="AX42" s="141"/>
      <c r="AY42" s="141"/>
      <c r="AZ42" s="141"/>
      <c r="BA42" s="141"/>
      <c r="BB42" s="141"/>
      <c r="BC42" s="141"/>
    </row>
    <row r="43" spans="2:55" s="142" customFormat="1" hidden="1">
      <c r="B43" s="141"/>
      <c r="C43" s="191"/>
      <c r="D43" s="191"/>
      <c r="E43" s="204"/>
      <c r="F43" s="193"/>
      <c r="G43" s="191"/>
      <c r="H43" s="205"/>
      <c r="I43" s="205"/>
      <c r="J43" s="205"/>
      <c r="K43" s="205"/>
      <c r="L43" s="205"/>
      <c r="M43" s="205"/>
      <c r="N43" s="205"/>
      <c r="O43" s="205"/>
      <c r="P43" s="205"/>
      <c r="Q43" s="205"/>
      <c r="R43" s="205"/>
      <c r="S43" s="205"/>
      <c r="T43" s="205"/>
      <c r="U43" s="205"/>
      <c r="V43" s="205"/>
      <c r="W43" s="205"/>
      <c r="X43" s="205"/>
      <c r="Y43" s="205"/>
      <c r="Z43" s="205"/>
      <c r="AA43" s="205"/>
      <c r="AB43" s="205"/>
      <c r="AC43" s="143"/>
      <c r="AD43" s="143"/>
      <c r="AE43" s="141"/>
      <c r="AF43" s="141"/>
      <c r="AG43" s="141"/>
      <c r="AH43" s="141"/>
      <c r="AI43" s="141"/>
      <c r="AJ43" s="141"/>
      <c r="AK43" s="141"/>
      <c r="AL43" s="141"/>
      <c r="AM43" s="141"/>
      <c r="AN43" s="141"/>
      <c r="AO43" s="141"/>
      <c r="AP43" s="141"/>
      <c r="AQ43" s="141"/>
      <c r="AR43" s="141"/>
      <c r="AS43" s="141"/>
      <c r="AT43" s="141"/>
      <c r="AU43" s="141"/>
      <c r="AV43" s="141"/>
      <c r="AW43" s="141"/>
      <c r="AX43" s="141"/>
      <c r="AY43" s="141"/>
      <c r="AZ43" s="141"/>
      <c r="BA43" s="141"/>
      <c r="BB43" s="141"/>
      <c r="BC43" s="141"/>
    </row>
    <row r="44" spans="2:55" s="142" customFormat="1" hidden="1">
      <c r="B44" s="141"/>
      <c r="C44" s="191"/>
      <c r="D44" s="191"/>
      <c r="E44" s="204"/>
      <c r="F44" s="193"/>
      <c r="G44" s="191"/>
      <c r="H44" s="205"/>
      <c r="I44" s="205"/>
      <c r="J44" s="205"/>
      <c r="K44" s="205"/>
      <c r="L44" s="205"/>
      <c r="M44" s="205"/>
      <c r="N44" s="205"/>
      <c r="O44" s="205"/>
      <c r="P44" s="205"/>
      <c r="Q44" s="205"/>
      <c r="R44" s="205"/>
      <c r="S44" s="205"/>
      <c r="T44" s="205"/>
      <c r="U44" s="205"/>
      <c r="V44" s="205"/>
      <c r="W44" s="205"/>
      <c r="X44" s="205"/>
      <c r="Y44" s="205"/>
      <c r="Z44" s="205"/>
      <c r="AA44" s="205"/>
      <c r="AB44" s="205"/>
      <c r="AC44" s="143"/>
      <c r="AD44" s="143"/>
      <c r="AE44" s="141"/>
      <c r="AF44" s="141"/>
      <c r="AG44" s="141"/>
      <c r="AH44" s="141"/>
      <c r="AI44" s="141"/>
      <c r="AJ44" s="141"/>
      <c r="AK44" s="141"/>
      <c r="AL44" s="141"/>
      <c r="AM44" s="141"/>
      <c r="AN44" s="141"/>
      <c r="AO44" s="141"/>
      <c r="AP44" s="141"/>
      <c r="AQ44" s="141"/>
      <c r="AR44" s="141"/>
      <c r="AS44" s="141"/>
      <c r="AT44" s="141"/>
      <c r="AU44" s="141"/>
      <c r="AV44" s="141"/>
      <c r="AW44" s="141"/>
      <c r="AX44" s="141"/>
      <c r="AY44" s="141"/>
      <c r="AZ44" s="141"/>
      <c r="BA44" s="141"/>
      <c r="BB44" s="141"/>
      <c r="BC44" s="141"/>
    </row>
    <row r="45" spans="2:55" s="142" customFormat="1" hidden="1">
      <c r="B45" s="141"/>
      <c r="C45" s="191"/>
      <c r="D45" s="191"/>
      <c r="E45" s="204"/>
      <c r="F45" s="193"/>
      <c r="G45" s="191"/>
      <c r="H45" s="205"/>
      <c r="I45" s="205"/>
      <c r="J45" s="205"/>
      <c r="K45" s="205"/>
      <c r="L45" s="205"/>
      <c r="M45" s="205"/>
      <c r="N45" s="205"/>
      <c r="O45" s="205"/>
      <c r="P45" s="205"/>
      <c r="Q45" s="205"/>
      <c r="R45" s="205"/>
      <c r="S45" s="205"/>
      <c r="T45" s="205"/>
      <c r="U45" s="205"/>
      <c r="V45" s="205"/>
      <c r="W45" s="205"/>
      <c r="X45" s="205"/>
      <c r="Y45" s="205"/>
      <c r="Z45" s="205"/>
      <c r="AA45" s="205"/>
      <c r="AB45" s="205"/>
      <c r="AC45" s="143"/>
      <c r="AD45" s="143"/>
      <c r="AE45" s="141"/>
      <c r="AF45" s="141"/>
      <c r="AG45" s="141"/>
      <c r="AH45" s="141"/>
      <c r="AI45" s="141"/>
      <c r="AJ45" s="141"/>
      <c r="AK45" s="141"/>
      <c r="AL45" s="141"/>
      <c r="AM45" s="141"/>
      <c r="AN45" s="141"/>
      <c r="AO45" s="141"/>
      <c r="AP45" s="141"/>
      <c r="AQ45" s="141"/>
      <c r="AR45" s="141"/>
      <c r="AS45" s="141"/>
      <c r="AT45" s="141"/>
      <c r="AU45" s="141"/>
      <c r="AV45" s="141"/>
      <c r="AW45" s="141"/>
      <c r="AX45" s="141"/>
      <c r="AY45" s="141"/>
      <c r="AZ45" s="141"/>
      <c r="BA45" s="141"/>
      <c r="BB45" s="141"/>
      <c r="BC45" s="141"/>
    </row>
    <row r="46" spans="2:55" s="142" customFormat="1" hidden="1">
      <c r="B46" s="141"/>
      <c r="C46" s="191"/>
      <c r="D46" s="191"/>
      <c r="E46" s="204"/>
      <c r="F46" s="193"/>
      <c r="G46" s="191"/>
      <c r="H46" s="205"/>
      <c r="I46" s="205"/>
      <c r="J46" s="205"/>
      <c r="K46" s="205"/>
      <c r="L46" s="205"/>
      <c r="M46" s="205"/>
      <c r="N46" s="205"/>
      <c r="O46" s="205"/>
      <c r="P46" s="205"/>
      <c r="Q46" s="205"/>
      <c r="R46" s="205"/>
      <c r="S46" s="205"/>
      <c r="T46" s="205"/>
      <c r="U46" s="205"/>
      <c r="V46" s="205"/>
      <c r="W46" s="205"/>
      <c r="X46" s="205"/>
      <c r="Y46" s="205"/>
      <c r="Z46" s="205"/>
      <c r="AA46" s="205"/>
      <c r="AB46" s="205"/>
      <c r="AC46" s="143"/>
      <c r="AD46" s="143"/>
      <c r="AE46" s="141"/>
      <c r="AF46" s="141"/>
      <c r="AG46" s="141"/>
      <c r="AH46" s="141"/>
      <c r="AI46" s="141"/>
      <c r="AJ46" s="141"/>
      <c r="AK46" s="141"/>
      <c r="AL46" s="141"/>
      <c r="AM46" s="141"/>
      <c r="AN46" s="141"/>
      <c r="AO46" s="141"/>
      <c r="AP46" s="141"/>
      <c r="AQ46" s="141"/>
      <c r="AR46" s="141"/>
      <c r="AS46" s="141"/>
      <c r="AT46" s="141"/>
      <c r="AU46" s="141"/>
      <c r="AV46" s="141"/>
      <c r="AW46" s="141"/>
      <c r="AX46" s="141"/>
      <c r="AY46" s="141"/>
      <c r="AZ46" s="141"/>
      <c r="BA46" s="141"/>
      <c r="BB46" s="141"/>
      <c r="BC46" s="141"/>
    </row>
    <row r="47" spans="2:55" s="142" customFormat="1" hidden="1">
      <c r="B47" s="141"/>
      <c r="C47" s="191"/>
      <c r="D47" s="191"/>
      <c r="E47" s="204"/>
      <c r="F47" s="193"/>
      <c r="G47" s="191"/>
      <c r="H47" s="205"/>
      <c r="I47" s="205"/>
      <c r="J47" s="205"/>
      <c r="K47" s="205"/>
      <c r="L47" s="205"/>
      <c r="M47" s="205"/>
      <c r="N47" s="205"/>
      <c r="O47" s="205"/>
      <c r="P47" s="205"/>
      <c r="Q47" s="205"/>
      <c r="R47" s="205"/>
      <c r="S47" s="205"/>
      <c r="T47" s="205"/>
      <c r="U47" s="205"/>
      <c r="V47" s="205"/>
      <c r="W47" s="205"/>
      <c r="X47" s="205"/>
      <c r="Y47" s="205"/>
      <c r="Z47" s="205"/>
      <c r="AA47" s="205"/>
      <c r="AB47" s="205"/>
      <c r="AC47" s="143"/>
      <c r="AD47" s="143"/>
      <c r="AE47" s="141"/>
      <c r="AF47" s="141"/>
      <c r="AG47" s="141"/>
      <c r="AH47" s="141"/>
      <c r="AI47" s="141"/>
      <c r="AJ47" s="141"/>
      <c r="AK47" s="141"/>
      <c r="AL47" s="141"/>
      <c r="AM47" s="141"/>
      <c r="AN47" s="141"/>
      <c r="AO47" s="141"/>
      <c r="AP47" s="141"/>
      <c r="AQ47" s="141"/>
      <c r="AR47" s="141"/>
      <c r="AS47" s="141"/>
      <c r="AT47" s="141"/>
      <c r="AU47" s="141"/>
      <c r="AV47" s="141"/>
      <c r="AW47" s="141"/>
      <c r="AX47" s="141"/>
      <c r="AY47" s="141"/>
      <c r="AZ47" s="141"/>
      <c r="BA47" s="141"/>
      <c r="BB47" s="141"/>
      <c r="BC47" s="141"/>
    </row>
    <row r="48" spans="2:55" s="142" customFormat="1" hidden="1">
      <c r="B48" s="141"/>
      <c r="C48" s="191"/>
      <c r="D48" s="191"/>
      <c r="E48" s="204"/>
      <c r="F48" s="193"/>
      <c r="G48" s="191"/>
      <c r="H48" s="205"/>
      <c r="I48" s="205"/>
      <c r="J48" s="205"/>
      <c r="K48" s="205"/>
      <c r="L48" s="205"/>
      <c r="M48" s="205"/>
      <c r="N48" s="205"/>
      <c r="O48" s="205"/>
      <c r="P48" s="205"/>
      <c r="Q48" s="205"/>
      <c r="R48" s="205"/>
      <c r="S48" s="205"/>
      <c r="T48" s="205"/>
      <c r="U48" s="205"/>
      <c r="V48" s="205"/>
      <c r="W48" s="205"/>
      <c r="X48" s="205"/>
      <c r="Y48" s="205"/>
      <c r="Z48" s="205"/>
      <c r="AA48" s="205"/>
      <c r="AB48" s="205"/>
      <c r="AC48" s="143"/>
      <c r="AD48" s="143"/>
      <c r="AE48" s="141"/>
      <c r="AF48" s="141"/>
      <c r="AG48" s="141"/>
      <c r="AH48" s="141"/>
      <c r="AI48" s="141"/>
      <c r="AJ48" s="141"/>
      <c r="AK48" s="141"/>
      <c r="AL48" s="141"/>
      <c r="AM48" s="141"/>
      <c r="AN48" s="141"/>
      <c r="AO48" s="141"/>
      <c r="AP48" s="141"/>
      <c r="AQ48" s="141"/>
      <c r="AR48" s="141"/>
      <c r="AS48" s="141"/>
      <c r="AT48" s="141"/>
      <c r="AU48" s="141"/>
      <c r="AV48" s="141"/>
      <c r="AW48" s="141"/>
      <c r="AX48" s="141"/>
      <c r="AY48" s="141"/>
      <c r="AZ48" s="141"/>
      <c r="BA48" s="141"/>
      <c r="BB48" s="141"/>
      <c r="BC48" s="141"/>
    </row>
    <row r="49" spans="2:55" s="142" customFormat="1" hidden="1">
      <c r="B49" s="141"/>
      <c r="C49" s="191"/>
      <c r="D49" s="191"/>
      <c r="E49" s="204"/>
      <c r="F49" s="193"/>
      <c r="G49" s="191"/>
      <c r="H49" s="205"/>
      <c r="I49" s="205"/>
      <c r="J49" s="205"/>
      <c r="K49" s="205"/>
      <c r="L49" s="205"/>
      <c r="M49" s="205"/>
      <c r="N49" s="205"/>
      <c r="O49" s="205"/>
      <c r="P49" s="205"/>
      <c r="Q49" s="205"/>
      <c r="R49" s="205"/>
      <c r="S49" s="205"/>
      <c r="T49" s="205"/>
      <c r="U49" s="205"/>
      <c r="V49" s="205"/>
      <c r="W49" s="205"/>
      <c r="X49" s="205"/>
      <c r="Y49" s="205"/>
      <c r="Z49" s="205"/>
      <c r="AA49" s="205"/>
      <c r="AB49" s="205"/>
      <c r="AC49" s="143"/>
      <c r="AD49" s="143"/>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row>
    <row r="50" spans="2:55" s="142" customFormat="1" hidden="1">
      <c r="B50" s="141"/>
      <c r="C50" s="191"/>
      <c r="D50" s="191"/>
      <c r="E50" s="204"/>
      <c r="F50" s="193"/>
      <c r="G50" s="191"/>
      <c r="H50" s="205"/>
      <c r="I50" s="205"/>
      <c r="J50" s="205"/>
      <c r="K50" s="205"/>
      <c r="L50" s="205"/>
      <c r="M50" s="205"/>
      <c r="N50" s="205"/>
      <c r="O50" s="205"/>
      <c r="P50" s="205"/>
      <c r="Q50" s="205"/>
      <c r="R50" s="205"/>
      <c r="S50" s="205"/>
      <c r="T50" s="205"/>
      <c r="U50" s="205"/>
      <c r="V50" s="205"/>
      <c r="W50" s="205"/>
      <c r="X50" s="205"/>
      <c r="Y50" s="205"/>
      <c r="Z50" s="205"/>
      <c r="AA50" s="205"/>
      <c r="AB50" s="205"/>
      <c r="AC50" s="143"/>
      <c r="AD50" s="143"/>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row>
    <row r="51" spans="2:55" s="142" customFormat="1" hidden="1">
      <c r="B51" s="141"/>
      <c r="C51" s="191"/>
      <c r="D51" s="191"/>
      <c r="E51" s="204"/>
      <c r="F51" s="193"/>
      <c r="G51" s="191"/>
      <c r="H51" s="205"/>
      <c r="I51" s="205"/>
      <c r="J51" s="205"/>
      <c r="K51" s="205"/>
      <c r="L51" s="205"/>
      <c r="M51" s="205"/>
      <c r="N51" s="205"/>
      <c r="O51" s="205"/>
      <c r="P51" s="205"/>
      <c r="Q51" s="205"/>
      <c r="R51" s="205"/>
      <c r="S51" s="205"/>
      <c r="T51" s="205"/>
      <c r="U51" s="205"/>
      <c r="V51" s="205"/>
      <c r="W51" s="205"/>
      <c r="X51" s="205"/>
      <c r="Y51" s="205"/>
      <c r="Z51" s="205"/>
      <c r="AA51" s="205"/>
      <c r="AB51" s="205"/>
      <c r="AC51" s="143"/>
      <c r="AD51" s="143"/>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row>
    <row r="52" spans="2:55" s="142" customFormat="1" hidden="1">
      <c r="B52" s="141"/>
      <c r="C52" s="191"/>
      <c r="D52" s="191"/>
      <c r="E52" s="204"/>
      <c r="F52" s="193"/>
      <c r="G52" s="191"/>
      <c r="H52" s="205"/>
      <c r="I52" s="205"/>
      <c r="J52" s="205"/>
      <c r="K52" s="205"/>
      <c r="L52" s="205"/>
      <c r="M52" s="205"/>
      <c r="N52" s="205"/>
      <c r="O52" s="205"/>
      <c r="P52" s="205"/>
      <c r="Q52" s="205"/>
      <c r="R52" s="205"/>
      <c r="S52" s="205"/>
      <c r="T52" s="205"/>
      <c r="U52" s="205"/>
      <c r="V52" s="205"/>
      <c r="W52" s="205"/>
      <c r="X52" s="205"/>
      <c r="Y52" s="205"/>
      <c r="Z52" s="205"/>
      <c r="AA52" s="205"/>
      <c r="AB52" s="205"/>
      <c r="AC52" s="143"/>
      <c r="AD52" s="143"/>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row>
    <row r="53" spans="2:55" s="142" customFormat="1" hidden="1">
      <c r="B53" s="141"/>
      <c r="C53" s="191"/>
      <c r="D53" s="191"/>
      <c r="E53" s="204"/>
      <c r="F53" s="193"/>
      <c r="G53" s="191"/>
      <c r="H53" s="205"/>
      <c r="I53" s="205"/>
      <c r="J53" s="205"/>
      <c r="K53" s="205"/>
      <c r="L53" s="205"/>
      <c r="M53" s="205"/>
      <c r="N53" s="205"/>
      <c r="O53" s="205"/>
      <c r="P53" s="205"/>
      <c r="Q53" s="205"/>
      <c r="R53" s="205"/>
      <c r="S53" s="205"/>
      <c r="T53" s="205"/>
      <c r="U53" s="205"/>
      <c r="V53" s="205"/>
      <c r="W53" s="205"/>
      <c r="X53" s="205"/>
      <c r="Y53" s="205"/>
      <c r="Z53" s="205"/>
      <c r="AA53" s="205"/>
      <c r="AB53" s="205"/>
      <c r="AC53" s="143"/>
      <c r="AD53" s="143"/>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row>
    <row r="54" spans="2:55" s="142" customFormat="1" hidden="1">
      <c r="B54" s="141"/>
      <c r="C54" s="191"/>
      <c r="D54" s="191"/>
      <c r="E54" s="204"/>
      <c r="F54" s="193"/>
      <c r="G54" s="191"/>
      <c r="H54" s="205"/>
      <c r="I54" s="205"/>
      <c r="J54" s="205"/>
      <c r="K54" s="205"/>
      <c r="L54" s="205"/>
      <c r="M54" s="205"/>
      <c r="N54" s="205"/>
      <c r="O54" s="205"/>
      <c r="P54" s="205"/>
      <c r="Q54" s="205"/>
      <c r="R54" s="205"/>
      <c r="S54" s="205"/>
      <c r="T54" s="205"/>
      <c r="U54" s="205"/>
      <c r="V54" s="205"/>
      <c r="W54" s="205"/>
      <c r="X54" s="205"/>
      <c r="Y54" s="205"/>
      <c r="Z54" s="205"/>
      <c r="AA54" s="205"/>
      <c r="AB54" s="205"/>
      <c r="AC54" s="143"/>
      <c r="AD54" s="143"/>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row>
    <row r="55" spans="2:55" s="142" customFormat="1" hidden="1">
      <c r="B55" s="141"/>
      <c r="C55" s="191"/>
      <c r="D55" s="191"/>
      <c r="E55" s="204"/>
      <c r="F55" s="193"/>
      <c r="G55" s="191"/>
      <c r="H55" s="205"/>
      <c r="I55" s="205"/>
      <c r="J55" s="205"/>
      <c r="K55" s="205"/>
      <c r="L55" s="205"/>
      <c r="M55" s="205"/>
      <c r="N55" s="205"/>
      <c r="O55" s="205"/>
      <c r="P55" s="205"/>
      <c r="Q55" s="205"/>
      <c r="R55" s="205"/>
      <c r="S55" s="205"/>
      <c r="T55" s="205"/>
      <c r="U55" s="205"/>
      <c r="V55" s="205"/>
      <c r="W55" s="205"/>
      <c r="X55" s="205"/>
      <c r="Y55" s="205"/>
      <c r="Z55" s="205"/>
      <c r="AA55" s="205"/>
      <c r="AB55" s="205"/>
      <c r="AC55" s="143"/>
      <c r="AD55" s="143"/>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row>
    <row r="56" spans="2:55" s="142" customFormat="1" hidden="1">
      <c r="B56" s="141"/>
      <c r="C56" s="191"/>
      <c r="D56" s="191"/>
      <c r="E56" s="204"/>
      <c r="F56" s="193"/>
      <c r="G56" s="191"/>
      <c r="H56" s="205"/>
      <c r="I56" s="205"/>
      <c r="J56" s="205"/>
      <c r="K56" s="205"/>
      <c r="L56" s="205"/>
      <c r="M56" s="205"/>
      <c r="N56" s="205"/>
      <c r="O56" s="205"/>
      <c r="P56" s="205"/>
      <c r="Q56" s="205"/>
      <c r="R56" s="205"/>
      <c r="S56" s="205"/>
      <c r="T56" s="205"/>
      <c r="U56" s="205"/>
      <c r="V56" s="205"/>
      <c r="W56" s="205"/>
      <c r="X56" s="205"/>
      <c r="Y56" s="205"/>
      <c r="Z56" s="205"/>
      <c r="AA56" s="205"/>
      <c r="AB56" s="205"/>
      <c r="AC56" s="143"/>
      <c r="AD56" s="143"/>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row>
    <row r="57" spans="2:55" s="142" customFormat="1" hidden="1">
      <c r="B57" s="141"/>
      <c r="C57" s="191"/>
      <c r="D57" s="191"/>
      <c r="E57" s="204"/>
      <c r="F57" s="193"/>
      <c r="G57" s="191"/>
      <c r="H57" s="205"/>
      <c r="I57" s="205"/>
      <c r="J57" s="205"/>
      <c r="K57" s="205"/>
      <c r="L57" s="205"/>
      <c r="M57" s="205"/>
      <c r="N57" s="205"/>
      <c r="O57" s="205"/>
      <c r="P57" s="205"/>
      <c r="Q57" s="205"/>
      <c r="R57" s="205"/>
      <c r="S57" s="205"/>
      <c r="T57" s="205"/>
      <c r="U57" s="205"/>
      <c r="V57" s="205"/>
      <c r="W57" s="205"/>
      <c r="X57" s="205"/>
      <c r="Y57" s="205"/>
      <c r="Z57" s="205"/>
      <c r="AA57" s="205"/>
      <c r="AB57" s="205"/>
      <c r="AC57" s="143"/>
      <c r="AD57" s="143"/>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row>
    <row r="58" spans="2:55" s="142" customFormat="1" hidden="1">
      <c r="B58" s="141"/>
      <c r="C58" s="191"/>
      <c r="D58" s="191"/>
      <c r="E58" s="204"/>
      <c r="F58" s="193"/>
      <c r="G58" s="191"/>
      <c r="H58" s="205"/>
      <c r="I58" s="205"/>
      <c r="J58" s="205"/>
      <c r="K58" s="205"/>
      <c r="L58" s="205"/>
      <c r="M58" s="205"/>
      <c r="N58" s="205"/>
      <c r="O58" s="205"/>
      <c r="P58" s="205"/>
      <c r="Q58" s="205"/>
      <c r="R58" s="205"/>
      <c r="S58" s="205"/>
      <c r="T58" s="205"/>
      <c r="U58" s="205"/>
      <c r="V58" s="205"/>
      <c r="W58" s="205"/>
      <c r="X58" s="205"/>
      <c r="Y58" s="205"/>
      <c r="Z58" s="205"/>
      <c r="AA58" s="205"/>
      <c r="AB58" s="205"/>
      <c r="AC58" s="143"/>
      <c r="AD58" s="143"/>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row>
    <row r="59" spans="2:55" s="142" customFormat="1" hidden="1">
      <c r="B59" s="141"/>
      <c r="C59" s="191"/>
      <c r="D59" s="191"/>
      <c r="E59" s="204"/>
      <c r="F59" s="193"/>
      <c r="G59" s="191"/>
      <c r="H59" s="205"/>
      <c r="I59" s="205"/>
      <c r="J59" s="205"/>
      <c r="K59" s="205"/>
      <c r="L59" s="205"/>
      <c r="M59" s="205"/>
      <c r="N59" s="205"/>
      <c r="O59" s="205"/>
      <c r="P59" s="205"/>
      <c r="Q59" s="205"/>
      <c r="R59" s="205"/>
      <c r="S59" s="205"/>
      <c r="T59" s="205"/>
      <c r="U59" s="205"/>
      <c r="V59" s="205"/>
      <c r="W59" s="205"/>
      <c r="X59" s="205"/>
      <c r="Y59" s="205"/>
      <c r="Z59" s="205"/>
      <c r="AA59" s="205"/>
      <c r="AB59" s="205"/>
      <c r="AC59" s="143"/>
      <c r="AD59" s="143"/>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row>
    <row r="60" spans="2:55" s="142" customFormat="1" hidden="1">
      <c r="B60" s="141"/>
      <c r="C60" s="191"/>
      <c r="D60" s="191"/>
      <c r="E60" s="204"/>
      <c r="F60" s="193"/>
      <c r="G60" s="191"/>
      <c r="H60" s="205"/>
      <c r="I60" s="205"/>
      <c r="J60" s="205"/>
      <c r="K60" s="205"/>
      <c r="L60" s="205"/>
      <c r="M60" s="205"/>
      <c r="N60" s="205"/>
      <c r="O60" s="205"/>
      <c r="P60" s="205"/>
      <c r="Q60" s="205"/>
      <c r="R60" s="205"/>
      <c r="S60" s="205"/>
      <c r="T60" s="205"/>
      <c r="U60" s="205"/>
      <c r="V60" s="205"/>
      <c r="W60" s="205"/>
      <c r="X60" s="205"/>
      <c r="Y60" s="205"/>
      <c r="Z60" s="205"/>
      <c r="AA60" s="205"/>
      <c r="AB60" s="205"/>
      <c r="AC60" s="143"/>
      <c r="AD60" s="143"/>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row>
    <row r="61" spans="2:55" s="142" customFormat="1" hidden="1">
      <c r="B61" s="141"/>
      <c r="C61" s="191"/>
      <c r="D61" s="191"/>
      <c r="E61" s="204"/>
      <c r="F61" s="193"/>
      <c r="G61" s="191"/>
      <c r="H61" s="205"/>
      <c r="I61" s="205"/>
      <c r="J61" s="205"/>
      <c r="K61" s="205"/>
      <c r="L61" s="205"/>
      <c r="M61" s="205"/>
      <c r="N61" s="205"/>
      <c r="O61" s="205"/>
      <c r="P61" s="205"/>
      <c r="Q61" s="205"/>
      <c r="R61" s="205"/>
      <c r="S61" s="205"/>
      <c r="T61" s="205"/>
      <c r="U61" s="205"/>
      <c r="V61" s="205"/>
      <c r="W61" s="205"/>
      <c r="X61" s="205"/>
      <c r="Y61" s="205"/>
      <c r="Z61" s="205"/>
      <c r="AA61" s="205"/>
      <c r="AB61" s="205"/>
      <c r="AC61" s="143"/>
      <c r="AD61" s="143"/>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row>
    <row r="62" spans="2:55" s="142" customFormat="1" hidden="1">
      <c r="B62" s="141"/>
      <c r="C62" s="191"/>
      <c r="D62" s="191"/>
      <c r="E62" s="204"/>
      <c r="F62" s="193"/>
      <c r="G62" s="191"/>
      <c r="H62" s="205"/>
      <c r="I62" s="205"/>
      <c r="J62" s="205"/>
      <c r="K62" s="205"/>
      <c r="L62" s="205"/>
      <c r="M62" s="205"/>
      <c r="N62" s="205"/>
      <c r="O62" s="205"/>
      <c r="P62" s="205"/>
      <c r="Q62" s="205"/>
      <c r="R62" s="205"/>
      <c r="S62" s="205"/>
      <c r="T62" s="205"/>
      <c r="U62" s="205"/>
      <c r="V62" s="205"/>
      <c r="W62" s="205"/>
      <c r="X62" s="205"/>
      <c r="Y62" s="205"/>
      <c r="Z62" s="205"/>
      <c r="AA62" s="205"/>
      <c r="AB62" s="205"/>
      <c r="AC62" s="143"/>
      <c r="AD62" s="143"/>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row>
    <row r="63" spans="2:55" s="142" customFormat="1" hidden="1">
      <c r="B63" s="141"/>
      <c r="C63" s="191"/>
      <c r="D63" s="191"/>
      <c r="E63" s="204"/>
      <c r="F63" s="193"/>
      <c r="G63" s="191"/>
      <c r="H63" s="205"/>
      <c r="I63" s="205"/>
      <c r="J63" s="205"/>
      <c r="K63" s="205"/>
      <c r="L63" s="205"/>
      <c r="M63" s="205"/>
      <c r="N63" s="205"/>
      <c r="O63" s="205"/>
      <c r="P63" s="205"/>
      <c r="Q63" s="205"/>
      <c r="R63" s="205"/>
      <c r="S63" s="205"/>
      <c r="T63" s="205"/>
      <c r="U63" s="205"/>
      <c r="V63" s="205"/>
      <c r="W63" s="205"/>
      <c r="X63" s="205"/>
      <c r="Y63" s="205"/>
      <c r="Z63" s="205"/>
      <c r="AA63" s="205"/>
      <c r="AB63" s="205"/>
      <c r="AC63" s="143"/>
      <c r="AD63" s="143"/>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row>
    <row r="64" spans="2:55" s="142" customFormat="1" hidden="1">
      <c r="B64" s="141"/>
      <c r="C64" s="191"/>
      <c r="D64" s="191"/>
      <c r="E64" s="204"/>
      <c r="F64" s="193"/>
      <c r="G64" s="191"/>
      <c r="H64" s="205"/>
      <c r="I64" s="205"/>
      <c r="J64" s="205"/>
      <c r="K64" s="205"/>
      <c r="L64" s="205"/>
      <c r="M64" s="205"/>
      <c r="N64" s="205"/>
      <c r="O64" s="205"/>
      <c r="P64" s="205"/>
      <c r="Q64" s="205"/>
      <c r="R64" s="205"/>
      <c r="S64" s="205"/>
      <c r="T64" s="205"/>
      <c r="U64" s="205"/>
      <c r="V64" s="205"/>
      <c r="W64" s="205"/>
      <c r="X64" s="205"/>
      <c r="Y64" s="205"/>
      <c r="Z64" s="205"/>
      <c r="AA64" s="205"/>
      <c r="AB64" s="205"/>
      <c r="AC64" s="143"/>
      <c r="AD64" s="143"/>
      <c r="AE64" s="141"/>
      <c r="AF64" s="141"/>
      <c r="AG64" s="141"/>
      <c r="AH64" s="141"/>
      <c r="AI64" s="141"/>
      <c r="AJ64" s="141"/>
      <c r="AK64" s="141"/>
      <c r="AL64" s="141"/>
      <c r="AM64" s="141"/>
      <c r="AN64" s="141"/>
      <c r="AO64" s="141"/>
      <c r="AP64" s="141"/>
      <c r="AQ64" s="141"/>
      <c r="AR64" s="141"/>
      <c r="AS64" s="141"/>
      <c r="AT64" s="141"/>
      <c r="AU64" s="141"/>
      <c r="AV64" s="141"/>
      <c r="AW64" s="141"/>
      <c r="AX64" s="141"/>
      <c r="AY64" s="141"/>
      <c r="AZ64" s="141"/>
      <c r="BA64" s="141"/>
      <c r="BB64" s="141"/>
      <c r="BC64" s="141"/>
    </row>
    <row r="65" spans="2:55" s="142" customFormat="1" hidden="1">
      <c r="B65" s="141"/>
      <c r="C65" s="191"/>
      <c r="D65" s="191"/>
      <c r="E65" s="204"/>
      <c r="F65" s="193"/>
      <c r="G65" s="191"/>
      <c r="H65" s="205"/>
      <c r="I65" s="205"/>
      <c r="J65" s="205"/>
      <c r="K65" s="205"/>
      <c r="L65" s="205"/>
      <c r="M65" s="205"/>
      <c r="N65" s="205"/>
      <c r="O65" s="205"/>
      <c r="P65" s="205"/>
      <c r="Q65" s="205"/>
      <c r="R65" s="205"/>
      <c r="S65" s="205"/>
      <c r="T65" s="205"/>
      <c r="U65" s="205"/>
      <c r="V65" s="205"/>
      <c r="W65" s="205"/>
      <c r="X65" s="205"/>
      <c r="Y65" s="205"/>
      <c r="Z65" s="205"/>
      <c r="AA65" s="205"/>
      <c r="AB65" s="205"/>
      <c r="AC65" s="143"/>
      <c r="AD65" s="143"/>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row>
    <row r="66" spans="2:55" s="142" customFormat="1" hidden="1">
      <c r="B66" s="141"/>
      <c r="C66" s="191"/>
      <c r="D66" s="191"/>
      <c r="E66" s="204"/>
      <c r="F66" s="193"/>
      <c r="G66" s="191"/>
      <c r="H66" s="205"/>
      <c r="I66" s="205"/>
      <c r="J66" s="205"/>
      <c r="K66" s="205"/>
      <c r="L66" s="205"/>
      <c r="M66" s="205"/>
      <c r="N66" s="205"/>
      <c r="O66" s="205"/>
      <c r="P66" s="205"/>
      <c r="Q66" s="205"/>
      <c r="R66" s="205"/>
      <c r="S66" s="205"/>
      <c r="T66" s="205"/>
      <c r="U66" s="205"/>
      <c r="V66" s="205"/>
      <c r="W66" s="205"/>
      <c r="X66" s="205"/>
      <c r="Y66" s="205"/>
      <c r="Z66" s="205"/>
      <c r="AA66" s="205"/>
      <c r="AB66" s="205"/>
      <c r="AC66" s="143"/>
      <c r="AD66" s="143"/>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1"/>
    </row>
    <row r="67" spans="2:55" s="142" customFormat="1" hidden="1">
      <c r="B67" s="141"/>
      <c r="C67" s="191"/>
      <c r="D67" s="191"/>
      <c r="E67" s="204"/>
      <c r="F67" s="193"/>
      <c r="G67" s="191"/>
      <c r="H67" s="205"/>
      <c r="I67" s="205"/>
      <c r="J67" s="205"/>
      <c r="K67" s="205"/>
      <c r="L67" s="205"/>
      <c r="M67" s="205"/>
      <c r="N67" s="205"/>
      <c r="O67" s="205"/>
      <c r="P67" s="205"/>
      <c r="Q67" s="205"/>
      <c r="R67" s="205"/>
      <c r="S67" s="205"/>
      <c r="T67" s="205"/>
      <c r="U67" s="205"/>
      <c r="V67" s="205"/>
      <c r="W67" s="205"/>
      <c r="X67" s="205"/>
      <c r="Y67" s="205"/>
      <c r="Z67" s="205"/>
      <c r="AA67" s="205"/>
      <c r="AB67" s="205"/>
      <c r="AC67" s="143"/>
      <c r="AD67" s="143"/>
      <c r="AE67" s="141"/>
      <c r="AF67" s="141"/>
      <c r="AG67" s="141"/>
      <c r="AH67" s="141"/>
      <c r="AI67" s="141"/>
      <c r="AJ67" s="141"/>
      <c r="AK67" s="141"/>
      <c r="AL67" s="141"/>
      <c r="AM67" s="141"/>
      <c r="AN67" s="141"/>
      <c r="AO67" s="141"/>
      <c r="AP67" s="141"/>
      <c r="AQ67" s="141"/>
      <c r="AR67" s="141"/>
      <c r="AS67" s="141"/>
      <c r="AT67" s="141"/>
      <c r="AU67" s="141"/>
      <c r="AV67" s="141"/>
      <c r="AW67" s="141"/>
      <c r="AX67" s="141"/>
      <c r="AY67" s="141"/>
      <c r="AZ67" s="141"/>
      <c r="BA67" s="141"/>
      <c r="BB67" s="141"/>
      <c r="BC67" s="141"/>
    </row>
    <row r="68" spans="2:55" s="142" customFormat="1" hidden="1">
      <c r="B68" s="141"/>
      <c r="C68" s="191"/>
      <c r="D68" s="191"/>
      <c r="E68" s="204"/>
      <c r="F68" s="193"/>
      <c r="G68" s="191"/>
      <c r="H68" s="205"/>
      <c r="I68" s="205"/>
      <c r="J68" s="205"/>
      <c r="K68" s="205"/>
      <c r="L68" s="205"/>
      <c r="M68" s="205"/>
      <c r="N68" s="205"/>
      <c r="O68" s="205"/>
      <c r="P68" s="205"/>
      <c r="Q68" s="205"/>
      <c r="R68" s="205"/>
      <c r="S68" s="205"/>
      <c r="T68" s="205"/>
      <c r="U68" s="205"/>
      <c r="V68" s="205"/>
      <c r="W68" s="205"/>
      <c r="X68" s="205"/>
      <c r="Y68" s="205"/>
      <c r="Z68" s="205"/>
      <c r="AA68" s="205"/>
      <c r="AB68" s="205"/>
      <c r="AC68" s="143"/>
      <c r="AD68" s="143"/>
      <c r="AE68" s="141"/>
      <c r="AF68" s="141"/>
      <c r="AG68" s="141"/>
      <c r="AH68" s="141"/>
      <c r="AI68" s="141"/>
      <c r="AJ68" s="141"/>
      <c r="AK68" s="141"/>
      <c r="AL68" s="141"/>
      <c r="AM68" s="141"/>
      <c r="AN68" s="141"/>
      <c r="AO68" s="141"/>
      <c r="AP68" s="141"/>
      <c r="AQ68" s="141"/>
      <c r="AR68" s="141"/>
      <c r="AS68" s="141"/>
      <c r="AT68" s="141"/>
      <c r="AU68" s="141"/>
      <c r="AV68" s="141"/>
      <c r="AW68" s="141"/>
      <c r="AX68" s="141"/>
      <c r="AY68" s="141"/>
      <c r="AZ68" s="141"/>
      <c r="BA68" s="141"/>
      <c r="BB68" s="141"/>
      <c r="BC68" s="141"/>
    </row>
    <row r="69" spans="2:55" s="142" customFormat="1" hidden="1">
      <c r="B69" s="141"/>
      <c r="C69" s="191"/>
      <c r="D69" s="191"/>
      <c r="E69" s="204"/>
      <c r="F69" s="193"/>
      <c r="G69" s="191"/>
      <c r="H69" s="205"/>
      <c r="I69" s="205"/>
      <c r="J69" s="205"/>
      <c r="K69" s="205"/>
      <c r="L69" s="205"/>
      <c r="M69" s="205"/>
      <c r="N69" s="205"/>
      <c r="O69" s="205"/>
      <c r="P69" s="205"/>
      <c r="Q69" s="205"/>
      <c r="R69" s="205"/>
      <c r="S69" s="205"/>
      <c r="T69" s="205"/>
      <c r="U69" s="205"/>
      <c r="V69" s="205"/>
      <c r="W69" s="205"/>
      <c r="X69" s="205"/>
      <c r="Y69" s="205"/>
      <c r="Z69" s="205"/>
      <c r="AA69" s="205"/>
      <c r="AB69" s="205"/>
      <c r="AC69" s="143"/>
      <c r="AD69" s="143"/>
      <c r="AE69" s="141"/>
      <c r="AF69" s="141"/>
      <c r="AG69" s="141"/>
      <c r="AH69" s="141"/>
      <c r="AI69" s="141"/>
      <c r="AJ69" s="141"/>
      <c r="AK69" s="141"/>
      <c r="AL69" s="141"/>
      <c r="AM69" s="141"/>
      <c r="AN69" s="141"/>
      <c r="AO69" s="141"/>
      <c r="AP69" s="141"/>
      <c r="AQ69" s="141"/>
      <c r="AR69" s="141"/>
      <c r="AS69" s="141"/>
      <c r="AT69" s="141"/>
      <c r="AU69" s="141"/>
      <c r="AV69" s="141"/>
      <c r="AW69" s="141"/>
      <c r="AX69" s="141"/>
      <c r="AY69" s="141"/>
      <c r="AZ69" s="141"/>
      <c r="BA69" s="141"/>
      <c r="BB69" s="141"/>
      <c r="BC69" s="141"/>
    </row>
    <row r="70" spans="2:55" s="142" customFormat="1" hidden="1">
      <c r="B70" s="141"/>
      <c r="C70" s="191"/>
      <c r="D70" s="191"/>
      <c r="E70" s="204"/>
      <c r="F70" s="193"/>
      <c r="G70" s="191"/>
      <c r="H70" s="205"/>
      <c r="I70" s="205"/>
      <c r="J70" s="205"/>
      <c r="K70" s="205"/>
      <c r="L70" s="205"/>
      <c r="M70" s="205"/>
      <c r="N70" s="205"/>
      <c r="O70" s="205"/>
      <c r="P70" s="205"/>
      <c r="Q70" s="205"/>
      <c r="R70" s="205"/>
      <c r="S70" s="205"/>
      <c r="T70" s="205"/>
      <c r="U70" s="205"/>
      <c r="V70" s="205"/>
      <c r="W70" s="205"/>
      <c r="X70" s="205"/>
      <c r="Y70" s="205"/>
      <c r="Z70" s="205"/>
      <c r="AA70" s="205"/>
      <c r="AB70" s="205"/>
      <c r="AC70" s="143"/>
      <c r="AD70" s="143"/>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09CE9-C38D-469E-9ACE-3A5C6B672309}">
  <sheetPr>
    <tabColor theme="0" tint="-0.499984740745262"/>
  </sheetPr>
  <dimension ref="A1:BC9"/>
  <sheetViews>
    <sheetView showGridLines="0" topLeftCell="A3" zoomScale="80" zoomScaleNormal="80" workbookViewId="0">
      <selection activeCell="E7" sqref="E7"/>
    </sheetView>
  </sheetViews>
  <sheetFormatPr defaultColWidth="0" defaultRowHeight="11.65" customHeight="1" zeroHeight="1"/>
  <cols>
    <col min="1" max="1" width="4.59765625" style="141" customWidth="1"/>
    <col min="2" max="2" width="25.265625" style="191" customWidth="1"/>
    <col min="3" max="3" width="9.59765625" style="191" bestFit="1" customWidth="1"/>
    <col min="4" max="4" width="19.1328125" style="191" customWidth="1"/>
    <col min="5" max="5" width="12.46484375" style="191" customWidth="1"/>
    <col min="6" max="6" width="12.19921875" style="191" customWidth="1"/>
    <col min="7" max="7" width="9.53125" style="191" customWidth="1"/>
    <col min="8" max="8" width="12.796875" style="191" customWidth="1"/>
    <col min="9" max="9" width="12.796875" style="191" hidden="1" customWidth="1"/>
    <col min="10" max="10" width="5.59765625" style="164" customWidth="1"/>
    <col min="11" max="16" width="0" style="141" hidden="1" customWidth="1"/>
    <col min="17" max="22" width="13.265625" style="141" hidden="1" customWidth="1"/>
    <col min="23" max="24" width="9.19921875" style="141" hidden="1" customWidth="1"/>
    <col min="25" max="25" width="13.265625" style="141" hidden="1" customWidth="1"/>
    <col min="26" max="26" width="9.19921875" style="141" hidden="1" customWidth="1"/>
    <col min="27" max="27" width="7.796875" style="141" hidden="1" customWidth="1"/>
    <col min="28" max="28" width="11.796875" style="141" hidden="1" customWidth="1"/>
    <col min="29" max="29" width="11.265625" style="141" hidden="1" customWidth="1"/>
    <col min="30" max="30" width="6.53125" style="141" hidden="1" customWidth="1"/>
    <col min="31" max="32" width="9.19921875" style="141" hidden="1" customWidth="1"/>
    <col min="33" max="55" width="0" style="141" hidden="1" customWidth="1"/>
    <col min="56" max="16384" width="9.19921875" style="141" hidden="1"/>
  </cols>
  <sheetData>
    <row r="1" spans="1:11">
      <c r="B1" s="144"/>
      <c r="C1" s="143"/>
      <c r="D1" s="143"/>
      <c r="E1" s="143"/>
      <c r="F1" s="143"/>
      <c r="G1" s="143"/>
      <c r="H1" s="143"/>
      <c r="I1" s="143"/>
    </row>
    <row r="2" spans="1:11" ht="27" customHeight="1">
      <c r="B2" s="231" t="s">
        <v>278</v>
      </c>
      <c r="C2" s="233" t="s">
        <v>281</v>
      </c>
      <c r="D2" s="233" t="s">
        <v>462</v>
      </c>
      <c r="E2" s="233" t="s">
        <v>463</v>
      </c>
      <c r="F2" s="233" t="s">
        <v>464</v>
      </c>
      <c r="G2" s="233" t="s">
        <v>465</v>
      </c>
      <c r="H2" s="233" t="s">
        <v>466</v>
      </c>
      <c r="I2" s="233" t="s">
        <v>291</v>
      </c>
      <c r="J2" s="325"/>
    </row>
    <row r="3" spans="1:11" s="151" customFormat="1" ht="11.75" customHeight="1">
      <c r="A3" s="164"/>
      <c r="B3" s="320"/>
      <c r="C3" s="147"/>
      <c r="D3" s="147"/>
      <c r="E3" s="147"/>
      <c r="F3" s="147"/>
      <c r="G3" s="147"/>
      <c r="H3" s="147"/>
      <c r="I3" s="147"/>
      <c r="J3" s="325"/>
    </row>
    <row r="4" spans="1:11" s="164" customFormat="1" ht="27" customHeight="1">
      <c r="B4" s="152" t="s">
        <v>350</v>
      </c>
      <c r="C4" s="156">
        <v>35406.082820000003</v>
      </c>
      <c r="D4" s="156">
        <v>4334</v>
      </c>
      <c r="E4" s="323">
        <f>+D4/C4</f>
        <v>0.12240834497375781</v>
      </c>
      <c r="F4" s="323">
        <f>28.6956/100</f>
        <v>0.28695599999999999</v>
      </c>
      <c r="G4" s="157">
        <v>0.24385999999999999</v>
      </c>
      <c r="H4" s="158">
        <f>+G4/(1+(1-F4)*E4)</f>
        <v>0.22428392983488701</v>
      </c>
      <c r="I4" s="156">
        <v>-0.33200000000000002</v>
      </c>
      <c r="J4" s="162"/>
      <c r="K4" s="153"/>
    </row>
    <row r="5" spans="1:11" s="164" customFormat="1" ht="27" customHeight="1">
      <c r="B5" s="168" t="s">
        <v>352</v>
      </c>
      <c r="C5" s="172">
        <v>27662.98416</v>
      </c>
      <c r="D5" s="172">
        <v>4379.7</v>
      </c>
      <c r="E5" s="324">
        <f t="shared" ref="E5:E6" si="0">+D5/C5</f>
        <v>0.15832348291378265</v>
      </c>
      <c r="F5" s="324">
        <f>23.4637/100</f>
        <v>0.23463699999999998</v>
      </c>
      <c r="G5" s="173">
        <v>1.41604</v>
      </c>
      <c r="H5" s="174">
        <f t="shared" ref="H5:H6" si="1">+G5/(1+(1-F5)*E5)</f>
        <v>1.2629964822770792</v>
      </c>
      <c r="I5" s="172">
        <v>6.3973000000000004</v>
      </c>
      <c r="J5" s="162"/>
      <c r="K5" s="153"/>
    </row>
    <row r="6" spans="1:11" s="164" customFormat="1" ht="27" customHeight="1">
      <c r="B6" s="152" t="s">
        <v>353</v>
      </c>
      <c r="C6" s="156">
        <v>19900.938999999998</v>
      </c>
      <c r="D6" s="156">
        <v>3492.9</v>
      </c>
      <c r="E6" s="323">
        <f t="shared" si="0"/>
        <v>0.17551433125843963</v>
      </c>
      <c r="F6" s="323">
        <f>20.375/100</f>
        <v>0.20374999999999999</v>
      </c>
      <c r="G6" s="157">
        <v>1.3064899999999999</v>
      </c>
      <c r="H6" s="158">
        <f t="shared" si="1"/>
        <v>1.1462919350572229</v>
      </c>
      <c r="I6" s="156">
        <v>64.399100000000004</v>
      </c>
      <c r="J6" s="162"/>
      <c r="K6" s="153"/>
    </row>
    <row r="7" spans="1:11" s="164" customFormat="1" ht="11.75" customHeight="1">
      <c r="B7" s="236" t="s">
        <v>467</v>
      </c>
      <c r="C7" s="241"/>
      <c r="D7" s="241"/>
      <c r="E7" s="241"/>
      <c r="F7" s="326"/>
      <c r="G7" s="242"/>
      <c r="H7" s="243">
        <f>AVERAGE(H4:H6)</f>
        <v>0.87785744905639651</v>
      </c>
      <c r="I7" s="243">
        <v>6.3973000000000004</v>
      </c>
      <c r="J7" s="162"/>
      <c r="K7" s="153"/>
    </row>
    <row r="8" spans="1:11">
      <c r="A8" s="322"/>
      <c r="B8" s="321"/>
      <c r="C8" s="194"/>
      <c r="D8" s="194"/>
      <c r="E8" s="194"/>
      <c r="F8" s="327"/>
      <c r="G8" s="195"/>
      <c r="H8" s="194"/>
      <c r="I8" s="194"/>
      <c r="J8" s="162"/>
    </row>
    <row r="9" spans="1:11" ht="11.65" customHeight="1"/>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8BDA-F31D-47E7-9720-7FB278010155}">
  <sheetPr>
    <tabColor theme="0" tint="-0.499984740745262"/>
  </sheetPr>
  <dimension ref="A1:L56"/>
  <sheetViews>
    <sheetView showGridLines="0" zoomScale="70" zoomScaleNormal="70" workbookViewId="0">
      <selection activeCell="D32" sqref="D32"/>
    </sheetView>
  </sheetViews>
  <sheetFormatPr defaultColWidth="0" defaultRowHeight="11.65" zeroHeight="1"/>
  <cols>
    <col min="1" max="1" width="3.796875" style="363" customWidth="1"/>
    <col min="2" max="2" width="36.796875" style="363" customWidth="1"/>
    <col min="3" max="3" width="13.33203125" style="363" bestFit="1" customWidth="1"/>
    <col min="4" max="8" width="11.53125" style="363" customWidth="1"/>
    <col min="9" max="9" width="5.59765625" style="363" customWidth="1"/>
    <col min="10" max="12" width="0" style="363" hidden="1" customWidth="1"/>
    <col min="13" max="16384" width="11.53125" style="363" hidden="1"/>
  </cols>
  <sheetData>
    <row r="1" spans="2:11"/>
    <row r="2" spans="2:11">
      <c r="B2" s="380" t="s">
        <v>495</v>
      </c>
      <c r="C2" s="381"/>
      <c r="D2" s="382"/>
      <c r="E2" s="383"/>
      <c r="F2" s="383"/>
      <c r="G2" s="383"/>
      <c r="H2" s="383"/>
    </row>
    <row r="3" spans="2:11"/>
    <row r="4" spans="2:11"/>
    <row r="5" spans="2:11"/>
    <row r="6" spans="2:11"/>
    <row r="7" spans="2:11"/>
    <row r="8" spans="2:11"/>
    <row r="9" spans="2:11"/>
    <row r="10" spans="2:11"/>
    <row r="11" spans="2:11"/>
    <row r="12" spans="2:11">
      <c r="B12" s="364"/>
      <c r="C12" s="364"/>
      <c r="D12" s="364"/>
      <c r="E12" s="364"/>
      <c r="F12" s="364"/>
      <c r="G12" s="364"/>
      <c r="H12" s="364"/>
      <c r="I12" s="364"/>
      <c r="J12" s="364"/>
      <c r="K12" s="364"/>
    </row>
    <row r="13" spans="2:11">
      <c r="B13" s="364"/>
      <c r="C13" s="364"/>
      <c r="D13" s="364"/>
      <c r="E13" s="364"/>
      <c r="F13" s="364"/>
      <c r="G13" s="364"/>
      <c r="H13" s="364"/>
      <c r="I13" s="364"/>
      <c r="J13" s="364"/>
      <c r="K13" s="364"/>
    </row>
    <row r="14" spans="2:11">
      <c r="B14" s="364"/>
      <c r="C14" s="364"/>
      <c r="D14" s="364"/>
      <c r="E14" s="364"/>
      <c r="F14" s="364"/>
      <c r="G14" s="364"/>
      <c r="H14" s="364"/>
      <c r="I14" s="364"/>
      <c r="J14" s="364"/>
      <c r="K14" s="364"/>
    </row>
    <row r="15" spans="2:11">
      <c r="B15" s="364"/>
      <c r="C15" s="364"/>
      <c r="D15" s="364"/>
      <c r="E15" s="364"/>
      <c r="F15" s="364"/>
      <c r="G15" s="364"/>
      <c r="H15" s="364"/>
      <c r="I15" s="364"/>
      <c r="J15" s="364"/>
      <c r="K15" s="364"/>
    </row>
    <row r="16" spans="2:11">
      <c r="B16" s="364"/>
      <c r="C16" s="364"/>
      <c r="D16" s="364"/>
      <c r="E16" s="364"/>
      <c r="F16" s="364"/>
      <c r="G16" s="364"/>
      <c r="H16" s="364"/>
      <c r="I16" s="364"/>
      <c r="J16" s="364"/>
      <c r="K16" s="364"/>
    </row>
    <row r="17" spans="2:11">
      <c r="B17" s="364"/>
      <c r="C17" s="364"/>
      <c r="D17" s="364"/>
      <c r="E17" s="364"/>
      <c r="F17" s="364"/>
      <c r="G17" s="364"/>
      <c r="H17" s="364"/>
      <c r="I17" s="364"/>
      <c r="J17" s="364"/>
      <c r="K17" s="364"/>
    </row>
    <row r="18" spans="2:11">
      <c r="B18" s="364"/>
      <c r="C18" s="364"/>
      <c r="D18" s="364"/>
      <c r="E18" s="364"/>
      <c r="F18" s="364"/>
      <c r="G18" s="364"/>
      <c r="H18" s="364"/>
      <c r="I18" s="364"/>
      <c r="J18" s="364"/>
      <c r="K18" s="364"/>
    </row>
    <row r="19" spans="2:11">
      <c r="B19" s="364"/>
      <c r="C19" s="364"/>
      <c r="D19" s="364"/>
      <c r="E19" s="364"/>
      <c r="F19" s="364"/>
      <c r="G19" s="364"/>
      <c r="H19" s="364"/>
      <c r="I19" s="364"/>
      <c r="J19" s="364"/>
      <c r="K19" s="364"/>
    </row>
    <row r="20" spans="2:11">
      <c r="B20" s="364"/>
      <c r="C20" s="364"/>
      <c r="D20" s="364"/>
      <c r="E20" s="364"/>
      <c r="F20" s="364"/>
      <c r="G20" s="364"/>
      <c r="H20" s="364"/>
      <c r="I20" s="364"/>
      <c r="J20" s="364"/>
      <c r="K20" s="364"/>
    </row>
    <row r="21" spans="2:11">
      <c r="B21" s="364"/>
      <c r="C21" s="364"/>
      <c r="D21" s="364"/>
      <c r="E21" s="364"/>
      <c r="F21" s="364"/>
      <c r="G21" s="364"/>
      <c r="H21" s="364"/>
      <c r="I21" s="364"/>
      <c r="J21" s="364"/>
      <c r="K21" s="364"/>
    </row>
    <row r="22" spans="2:11">
      <c r="B22" s="364"/>
      <c r="C22" s="364"/>
      <c r="D22" s="364"/>
      <c r="E22" s="364"/>
      <c r="F22" s="364"/>
      <c r="G22" s="364"/>
      <c r="H22" s="364"/>
      <c r="I22" s="364"/>
      <c r="J22" s="364"/>
      <c r="K22" s="364"/>
    </row>
    <row r="23" spans="2:11">
      <c r="B23" s="380" t="s">
        <v>495</v>
      </c>
      <c r="C23" s="381"/>
      <c r="D23" s="382"/>
      <c r="E23" s="383"/>
      <c r="F23" s="383"/>
      <c r="G23" s="383"/>
      <c r="H23" s="383"/>
      <c r="I23" s="364"/>
      <c r="J23" s="364"/>
      <c r="K23" s="364"/>
    </row>
    <row r="24" spans="2:11">
      <c r="B24" s="377" t="s">
        <v>69</v>
      </c>
      <c r="C24" s="365"/>
      <c r="D24" s="378"/>
      <c r="E24" s="379"/>
      <c r="F24" s="379"/>
      <c r="G24" s="379"/>
      <c r="H24" s="379"/>
      <c r="I24" s="364"/>
      <c r="J24" s="364"/>
      <c r="K24" s="364"/>
    </row>
    <row r="25" spans="2:11">
      <c r="B25" s="384" t="s">
        <v>451</v>
      </c>
      <c r="C25" s="385" t="s">
        <v>496</v>
      </c>
      <c r="D25" s="385" t="s">
        <v>497</v>
      </c>
      <c r="E25" s="385" t="s">
        <v>498</v>
      </c>
      <c r="F25" s="384"/>
      <c r="G25" s="384"/>
      <c r="H25" s="384"/>
      <c r="I25" s="386"/>
      <c r="J25" s="364"/>
      <c r="K25" s="364"/>
    </row>
    <row r="26" spans="2:11">
      <c r="B26" s="364" t="s">
        <v>502</v>
      </c>
      <c r="C26" s="392">
        <f ca="1">+Valuation!M10</f>
        <v>0.40118020781818181</v>
      </c>
      <c r="D26" s="392">
        <f ca="1">+Valuation!N10</f>
        <v>0.56210473190909094</v>
      </c>
      <c r="E26" s="392">
        <f ca="1">+Valuation!O10</f>
        <v>0.60050360036363637</v>
      </c>
      <c r="F26" s="364"/>
      <c r="G26" s="364"/>
      <c r="H26" s="364"/>
      <c r="I26" s="364"/>
      <c r="J26" s="364"/>
      <c r="K26" s="364"/>
    </row>
    <row r="27" spans="2:11">
      <c r="B27" s="364" t="s">
        <v>503</v>
      </c>
      <c r="C27" s="392">
        <f>+Valuation!M11</f>
        <v>0.52315962943295446</v>
      </c>
      <c r="D27" s="392">
        <f>+Valuation!N11</f>
        <v>0.77287665928636362</v>
      </c>
      <c r="E27" s="392">
        <f>+Valuation!O11</f>
        <v>0.90670333487386368</v>
      </c>
      <c r="F27" s="364"/>
      <c r="G27" s="364"/>
      <c r="H27" s="364"/>
      <c r="I27" s="364"/>
      <c r="J27" s="364"/>
      <c r="K27" s="364"/>
    </row>
    <row r="28" spans="2:11">
      <c r="B28" s="364" t="s">
        <v>504</v>
      </c>
      <c r="C28" s="392">
        <f ca="1">+Valuation!M12</f>
        <v>0.43042781663073293</v>
      </c>
      <c r="D28" s="392">
        <f ca="1">+Valuation!N12</f>
        <v>0.51961544110254509</v>
      </c>
      <c r="E28" s="392">
        <f ca="1">+Valuation!O12</f>
        <v>0.66667578567494168</v>
      </c>
      <c r="F28" s="364"/>
      <c r="G28" s="364"/>
      <c r="H28" s="364"/>
      <c r="I28" s="364"/>
      <c r="J28" s="364"/>
      <c r="K28" s="364"/>
    </row>
    <row r="29" spans="2:11">
      <c r="B29" s="364" t="s">
        <v>505</v>
      </c>
      <c r="C29" s="392">
        <f ca="1">+Valuation!M13</f>
        <v>0.6091425163255304</v>
      </c>
      <c r="D29" s="392">
        <f ca="1">+Valuation!N13</f>
        <v>0.75142163854235577</v>
      </c>
      <c r="E29" s="392">
        <f ca="1">+Valuation!O13</f>
        <v>0.86569411272674213</v>
      </c>
      <c r="F29" s="364"/>
      <c r="G29" s="364"/>
      <c r="H29" s="364"/>
      <c r="I29" s="364"/>
      <c r="J29" s="364"/>
      <c r="K29" s="364"/>
    </row>
    <row r="30" spans="2:11">
      <c r="B30" s="364" t="s">
        <v>506</v>
      </c>
      <c r="C30" s="392">
        <f ca="1">+Valuation!M17</f>
        <v>0.40254590909090909</v>
      </c>
      <c r="D30" s="392">
        <f ca="1">+Valuation!N17</f>
        <v>0.43452954545454553</v>
      </c>
      <c r="E30" s="392">
        <f ca="1">+Valuation!O17</f>
        <v>0.52585425000000008</v>
      </c>
      <c r="F30" s="364"/>
      <c r="G30" s="364"/>
      <c r="H30" s="364"/>
      <c r="I30" s="364"/>
      <c r="J30" s="364"/>
      <c r="K30" s="364"/>
    </row>
    <row r="31" spans="2:11">
      <c r="B31" s="364" t="s">
        <v>507</v>
      </c>
      <c r="C31" s="392">
        <f>+Valuation!M18</f>
        <v>0.49672189772727277</v>
      </c>
      <c r="D31" s="392">
        <f>+Valuation!N18</f>
        <v>0.55066650000000006</v>
      </c>
      <c r="E31" s="392">
        <f>+Valuation!O18</f>
        <v>0.60115864772727279</v>
      </c>
      <c r="F31" s="364"/>
      <c r="G31" s="364"/>
      <c r="H31" s="364"/>
      <c r="I31" s="364"/>
      <c r="J31" s="364"/>
      <c r="K31" s="364"/>
    </row>
    <row r="32" spans="2:11">
      <c r="B32" s="364" t="s">
        <v>508</v>
      </c>
      <c r="C32" s="392">
        <f>+Valuation!F89</f>
        <v>0.55596316094958564</v>
      </c>
      <c r="D32" s="392">
        <f ca="1">+Valuation!D75</f>
        <v>1.1616266479366761</v>
      </c>
      <c r="E32" s="392">
        <f>+Valuation!L80</f>
        <v>3.553860757198894</v>
      </c>
      <c r="F32" s="364"/>
      <c r="G32" s="364"/>
      <c r="H32" s="364"/>
      <c r="I32" s="364"/>
      <c r="J32" s="364"/>
      <c r="K32" s="364"/>
    </row>
    <row r="33" spans="2:12">
      <c r="B33" s="364"/>
      <c r="C33" s="367"/>
      <c r="D33" s="367"/>
      <c r="E33" s="367"/>
      <c r="F33" s="364"/>
      <c r="G33" s="364"/>
      <c r="H33" s="364"/>
      <c r="I33" s="364"/>
      <c r="J33" s="364"/>
      <c r="K33" s="364"/>
    </row>
    <row r="34" spans="2:12">
      <c r="B34" s="384" t="s">
        <v>501</v>
      </c>
      <c r="C34" s="385"/>
      <c r="D34" s="385" t="s">
        <v>499</v>
      </c>
      <c r="E34" s="385" t="s">
        <v>500</v>
      </c>
      <c r="F34" s="387"/>
      <c r="G34" s="387"/>
      <c r="H34" s="387"/>
      <c r="I34" s="364"/>
      <c r="J34" s="364"/>
      <c r="K34" s="364"/>
    </row>
    <row r="35" spans="2:12">
      <c r="B35" s="364" t="str">
        <f>+B26</f>
        <v>Public Comps-LTM EV/EBITDA</v>
      </c>
      <c r="C35" s="392">
        <f ca="1">C26</f>
        <v>0.40118020781818181</v>
      </c>
      <c r="D35" s="392">
        <f ca="1">D26-C35</f>
        <v>0.16092452409090913</v>
      </c>
      <c r="E35" s="392">
        <f ca="1">E26-D35-C35</f>
        <v>3.8398868454545432E-2</v>
      </c>
      <c r="F35" s="368"/>
      <c r="G35" s="366"/>
      <c r="H35" s="366"/>
      <c r="I35" s="364"/>
      <c r="J35" s="364"/>
      <c r="K35" s="364"/>
    </row>
    <row r="36" spans="2:12">
      <c r="B36" s="364" t="str">
        <f t="shared" ref="B36:B41" si="0">+B27</f>
        <v>Public Comps-LTM P/E</v>
      </c>
      <c r="C36" s="392">
        <f>C27</f>
        <v>0.52315962943295446</v>
      </c>
      <c r="D36" s="392">
        <f>D27-C36</f>
        <v>0.24971702985340916</v>
      </c>
      <c r="E36" s="392">
        <f>E27-D36-C36</f>
        <v>0.13382667558750005</v>
      </c>
      <c r="F36" s="368"/>
      <c r="G36" s="366"/>
      <c r="H36" s="366"/>
      <c r="I36" s="364"/>
      <c r="J36" s="364"/>
      <c r="K36" s="364"/>
    </row>
    <row r="37" spans="2:12">
      <c r="B37" s="364" t="str">
        <f t="shared" si="0"/>
        <v>Public Comps-NTM EV/EBITDA</v>
      </c>
      <c r="C37" s="392">
        <f ca="1">C28</f>
        <v>0.43042781663073293</v>
      </c>
      <c r="D37" s="392">
        <f ca="1">D28-C37</f>
        <v>8.9187624471812166E-2</v>
      </c>
      <c r="E37" s="392">
        <f ca="1">E28-D37-C37</f>
        <v>0.14706034457239658</v>
      </c>
      <c r="F37" s="364"/>
      <c r="G37" s="364"/>
      <c r="H37" s="364"/>
      <c r="I37" s="364"/>
      <c r="J37" s="364"/>
      <c r="K37" s="364"/>
    </row>
    <row r="38" spans="2:12">
      <c r="B38" s="364" t="str">
        <f t="shared" si="0"/>
        <v>Public Comps-NTM P/E</v>
      </c>
      <c r="C38" s="392">
        <f ca="1">C29</f>
        <v>0.6091425163255304</v>
      </c>
      <c r="D38" s="392">
        <f ca="1">D29-C38</f>
        <v>0.14227912221682537</v>
      </c>
      <c r="E38" s="392">
        <f ca="1">E29-D38-C38</f>
        <v>0.11427247418438635</v>
      </c>
      <c r="F38" s="364"/>
      <c r="G38" s="364"/>
      <c r="H38" s="364"/>
      <c r="I38" s="364"/>
      <c r="J38" s="364"/>
      <c r="K38" s="364"/>
    </row>
    <row r="39" spans="2:12">
      <c r="B39" s="364" t="str">
        <f t="shared" si="0"/>
        <v>Precent Transactions-LTM EV/EBITDA</v>
      </c>
      <c r="C39" s="392">
        <f t="shared" ref="C39:C40" ca="1" si="1">C30</f>
        <v>0.40254590909090909</v>
      </c>
      <c r="D39" s="392">
        <f t="shared" ref="D39:D40" ca="1" si="2">D30-C39</f>
        <v>3.1983636363636436E-2</v>
      </c>
      <c r="E39" s="392">
        <f t="shared" ref="E39:E40" ca="1" si="3">E30-D39-C39</f>
        <v>9.1324704545454549E-2</v>
      </c>
      <c r="F39" s="364"/>
      <c r="G39" s="364"/>
      <c r="H39" s="364"/>
      <c r="I39" s="364"/>
      <c r="J39" s="364"/>
      <c r="K39" s="364"/>
    </row>
    <row r="40" spans="2:12">
      <c r="B40" s="364" t="str">
        <f t="shared" si="0"/>
        <v>Precedent Transactions-LTM P/E</v>
      </c>
      <c r="C40" s="392">
        <f t="shared" si="1"/>
        <v>0.49672189772727277</v>
      </c>
      <c r="D40" s="392">
        <f t="shared" si="2"/>
        <v>5.3944602272727293E-2</v>
      </c>
      <c r="E40" s="392">
        <f t="shared" si="3"/>
        <v>5.0492147727272785E-2</v>
      </c>
      <c r="F40" s="364"/>
      <c r="G40" s="364"/>
      <c r="H40" s="364"/>
      <c r="I40" s="364"/>
      <c r="J40" s="364"/>
      <c r="K40" s="364"/>
    </row>
    <row r="41" spans="2:12">
      <c r="B41" s="364" t="str">
        <f t="shared" si="0"/>
        <v>Discount Cash Flow Analysis</v>
      </c>
      <c r="C41" s="392">
        <f>C32</f>
        <v>0.55596316094958564</v>
      </c>
      <c r="D41" s="392">
        <f ca="1">D32-C41</f>
        <v>0.60566348698709049</v>
      </c>
      <c r="E41" s="392">
        <f ca="1">E32-D41-C41</f>
        <v>2.3922341092622181</v>
      </c>
      <c r="F41" s="364"/>
      <c r="G41" s="364"/>
      <c r="H41" s="369"/>
      <c r="I41" s="364"/>
      <c r="J41" s="364"/>
      <c r="K41" s="364"/>
    </row>
    <row r="42" spans="2:12">
      <c r="B42" s="364"/>
      <c r="C42" s="364"/>
      <c r="D42" s="364"/>
      <c r="E42" s="364"/>
      <c r="F42" s="364"/>
      <c r="G42" s="364"/>
      <c r="H42" s="364"/>
      <c r="I42" s="364"/>
      <c r="J42" s="364"/>
      <c r="K42" s="364"/>
    </row>
    <row r="43" spans="2:12" hidden="1">
      <c r="B43" s="364"/>
      <c r="C43" s="364"/>
      <c r="D43" s="364"/>
      <c r="E43" s="364"/>
      <c r="F43" s="364"/>
      <c r="G43" s="364"/>
      <c r="H43" s="364"/>
      <c r="I43" s="364"/>
      <c r="J43" s="364"/>
      <c r="K43" s="364"/>
    </row>
    <row r="44" spans="2:12" hidden="1">
      <c r="B44" s="364"/>
      <c r="C44" s="364"/>
      <c r="D44" s="364"/>
      <c r="E44" s="364"/>
      <c r="F44" s="364"/>
      <c r="G44" s="364"/>
      <c r="H44" s="364"/>
      <c r="I44" s="364"/>
      <c r="J44" s="364"/>
      <c r="K44" s="364"/>
      <c r="L44" s="364"/>
    </row>
    <row r="45" spans="2:12" hidden="1">
      <c r="B45" s="370"/>
      <c r="C45" s="370"/>
      <c r="D45" s="371"/>
      <c r="E45" s="371"/>
      <c r="F45" s="371"/>
      <c r="G45" s="372"/>
      <c r="H45" s="372"/>
      <c r="I45" s="373"/>
      <c r="J45" s="373"/>
      <c r="K45" s="373"/>
      <c r="L45" s="374"/>
    </row>
    <row r="46" spans="2:12" hidden="1">
      <c r="B46" s="375"/>
      <c r="C46" s="370"/>
      <c r="D46" s="371"/>
      <c r="E46" s="371"/>
      <c r="F46" s="371"/>
      <c r="G46" s="372"/>
      <c r="H46" s="372"/>
      <c r="I46" s="372"/>
      <c r="J46" s="372"/>
      <c r="K46" s="372"/>
      <c r="L46" s="374"/>
    </row>
    <row r="47" spans="2:12" hidden="1">
      <c r="B47" s="375"/>
      <c r="C47" s="370"/>
      <c r="D47" s="371"/>
      <c r="E47" s="371"/>
      <c r="F47" s="371"/>
      <c r="G47" s="372"/>
      <c r="H47" s="372"/>
      <c r="I47" s="372"/>
      <c r="J47" s="372"/>
      <c r="K47" s="372"/>
      <c r="L47" s="374"/>
    </row>
    <row r="48" spans="2:12" hidden="1">
      <c r="B48" s="375"/>
      <c r="C48" s="370"/>
      <c r="D48" s="371"/>
      <c r="E48" s="371"/>
      <c r="F48" s="371"/>
      <c r="G48" s="372"/>
      <c r="H48" s="372"/>
      <c r="I48" s="372"/>
      <c r="J48" s="372"/>
      <c r="K48" s="372"/>
      <c r="L48" s="374"/>
    </row>
    <row r="49" spans="2:12" hidden="1">
      <c r="B49" s="375"/>
      <c r="C49" s="370"/>
      <c r="D49" s="371"/>
      <c r="E49" s="371"/>
      <c r="F49" s="371"/>
      <c r="G49" s="372"/>
      <c r="H49" s="372"/>
      <c r="I49" s="373"/>
      <c r="J49" s="373"/>
      <c r="K49" s="373"/>
      <c r="L49" s="374"/>
    </row>
    <row r="50" spans="2:12" hidden="1">
      <c r="B50" s="375"/>
      <c r="C50" s="370"/>
      <c r="D50" s="371"/>
      <c r="E50" s="371"/>
      <c r="F50" s="371"/>
      <c r="G50" s="372"/>
      <c r="H50" s="372"/>
      <c r="I50" s="373"/>
      <c r="J50" s="373"/>
      <c r="K50" s="373"/>
      <c r="L50" s="376"/>
    </row>
    <row r="51" spans="2:12" hidden="1">
      <c r="B51" s="375"/>
      <c r="C51" s="370"/>
      <c r="D51" s="371"/>
      <c r="E51" s="371"/>
      <c r="F51" s="371"/>
      <c r="G51" s="372"/>
      <c r="H51" s="372"/>
      <c r="I51" s="373"/>
      <c r="J51" s="373"/>
      <c r="K51" s="373"/>
      <c r="L51" s="376"/>
    </row>
    <row r="52" spans="2:12" hidden="1">
      <c r="B52" s="375"/>
    </row>
    <row r="53" spans="2:12" hidden="1">
      <c r="B53" s="375"/>
    </row>
    <row r="54" spans="2:12" hidden="1">
      <c r="B54" s="375"/>
    </row>
    <row r="55" spans="2:12" hidden="1">
      <c r="B55" s="375"/>
    </row>
    <row r="56" spans="2:12" hidden="1">
      <c r="B56" s="37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Cover</vt:lpstr>
      <vt:lpstr>3FS</vt:lpstr>
      <vt:lpstr>Valuation</vt:lpstr>
      <vt:lpstr>IS Drivers</vt:lpstr>
      <vt:lpstr>BS &amp; CF Drivers</vt:lpstr>
      <vt:lpstr>Public Comps (calc)</vt:lpstr>
      <vt:lpstr>Precedent Transaction</vt:lpstr>
      <vt:lpstr>Public Comps </vt:lpstr>
      <vt:lpstr>Beta</vt:lpstr>
      <vt:lpstr>Football</vt:lpstr>
      <vt:lpstr>Case</vt: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 Zhao Xuan</dc:creator>
  <cp:lastModifiedBy>Loo Zhao Xuan</cp:lastModifiedBy>
  <dcterms:created xsi:type="dcterms:W3CDTF">2020-12-05T13:50:02Z</dcterms:created>
  <dcterms:modified xsi:type="dcterms:W3CDTF">2021-05-06T13:28:47Z</dcterms:modified>
</cp:coreProperties>
</file>